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! СЕТЕВОЙ РАБОЧИЙ\!! ОТЧЕТНОСТЬ\ФОРМА 8\2025\2\"/>
    </mc:Choice>
  </mc:AlternateContent>
  <bookViews>
    <workbookView xWindow="-120" yWindow="-120" windowWidth="51840" windowHeight="21120"/>
  </bookViews>
  <sheets>
    <sheet name="Приложение 8" sheetId="1" r:id="rId1"/>
    <sheet name="НМ" sheetId="5" state="hidden" r:id="rId2"/>
    <sheet name="М" sheetId="2" r:id="rId3"/>
    <sheet name="МО" sheetId="4" r:id="rId4"/>
  </sheets>
  <definedNames>
    <definedName name="_xlnm.Print_Area" localSheetId="2">М!$A$1:$M$49</definedName>
    <definedName name="_xlnm.Print_Area" localSheetId="3">МО!$A$1:$M$49</definedName>
    <definedName name="_xlnm.Print_Area" localSheetId="0">'Приложение 8'!$A$1:$M$49</definedName>
  </definedNames>
  <calcPr calcId="162913" calcMode="manual" iterate="1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4" l="1"/>
  <c r="H27" i="4"/>
  <c r="H24" i="4"/>
  <c r="H20" i="4"/>
  <c r="H31" i="4"/>
  <c r="H37" i="4"/>
  <c r="H30" i="2"/>
  <c r="H33" i="2"/>
  <c r="H27" i="2"/>
  <c r="H24" i="2"/>
  <c r="H20" i="2"/>
  <c r="I31" i="2" l="1"/>
  <c r="G31" i="2"/>
  <c r="E31" i="2"/>
  <c r="F31" i="2" l="1"/>
  <c r="H31" i="2" s="1"/>
  <c r="K37" i="4"/>
  <c r="K30" i="4"/>
  <c r="K27" i="4"/>
  <c r="K20" i="4"/>
  <c r="K31" i="4"/>
  <c r="K24" i="4"/>
  <c r="K30" i="2"/>
  <c r="K27" i="2"/>
  <c r="K33" i="2"/>
  <c r="K31" i="2" s="1"/>
  <c r="K20" i="2"/>
  <c r="K24" i="2"/>
  <c r="K44" i="2"/>
  <c r="K43" i="2"/>
  <c r="K42" i="2"/>
  <c r="K41" i="2"/>
  <c r="K40" i="2"/>
  <c r="K39" i="2"/>
  <c r="K38" i="2"/>
  <c r="K37" i="2"/>
  <c r="K34" i="2"/>
  <c r="K32" i="2"/>
  <c r="K29" i="2"/>
  <c r="K28" i="2"/>
  <c r="K25" i="2"/>
  <c r="K23" i="2"/>
  <c r="K21" i="2"/>
  <c r="K44" i="4"/>
  <c r="K43" i="4"/>
  <c r="K42" i="4"/>
  <c r="K41" i="4"/>
  <c r="K40" i="4"/>
  <c r="K39" i="4"/>
  <c r="K38" i="4"/>
  <c r="K34" i="4"/>
  <c r="K33" i="4"/>
  <c r="K32" i="4"/>
  <c r="K29" i="4"/>
  <c r="K28" i="4"/>
  <c r="K25" i="4"/>
  <c r="K23" i="4"/>
  <c r="K21" i="4"/>
  <c r="K36" i="2" l="1"/>
  <c r="K35" i="2" s="1"/>
  <c r="K22" i="2"/>
  <c r="K19" i="2" s="1"/>
  <c r="K26" i="2"/>
  <c r="L33" i="1"/>
  <c r="K33" i="1"/>
  <c r="J33" i="1"/>
  <c r="I33" i="1"/>
  <c r="H33" i="1"/>
  <c r="G33" i="1"/>
  <c r="F33" i="1"/>
  <c r="E33" i="1"/>
  <c r="D33" i="1"/>
  <c r="C33" i="1"/>
  <c r="D33" i="2"/>
  <c r="C33" i="2"/>
  <c r="D33" i="4"/>
  <c r="C33" i="4"/>
  <c r="K18" i="2" l="1"/>
  <c r="K45" i="2" s="1"/>
  <c r="J36" i="4"/>
  <c r="J35" i="4" s="1"/>
  <c r="J22" i="4"/>
  <c r="J19" i="4" s="1"/>
  <c r="J26" i="4"/>
  <c r="J18" i="4" l="1"/>
  <c r="J45" i="4" s="1"/>
  <c r="F36" i="2" l="1"/>
  <c r="F35" i="2" s="1"/>
  <c r="F26" i="2"/>
  <c r="F22" i="2"/>
  <c r="F19" i="2" s="1"/>
  <c r="F18" i="2" l="1"/>
  <c r="K22" i="4" l="1"/>
  <c r="K19" i="4" s="1"/>
  <c r="L36" i="4"/>
  <c r="L35" i="4" s="1"/>
  <c r="K36" i="4"/>
  <c r="K35" i="4" s="1"/>
  <c r="I36" i="4"/>
  <c r="I35" i="4" s="1"/>
  <c r="H36" i="4"/>
  <c r="H35" i="4" s="1"/>
  <c r="G36" i="4"/>
  <c r="G35" i="4" s="1"/>
  <c r="F36" i="4"/>
  <c r="F35" i="4" s="1"/>
  <c r="E36" i="4"/>
  <c r="E35" i="4" s="1"/>
  <c r="L26" i="4"/>
  <c r="K26" i="4"/>
  <c r="I26" i="4"/>
  <c r="H26" i="4"/>
  <c r="G26" i="4"/>
  <c r="F26" i="4"/>
  <c r="E26" i="4"/>
  <c r="L22" i="4"/>
  <c r="L19" i="4" s="1"/>
  <c r="I22" i="4"/>
  <c r="I19" i="4" s="1"/>
  <c r="H22" i="4"/>
  <c r="H19" i="4" s="1"/>
  <c r="G22" i="4"/>
  <c r="G19" i="4" s="1"/>
  <c r="F22" i="4"/>
  <c r="F19" i="4" s="1"/>
  <c r="E22" i="4"/>
  <c r="E19" i="4" s="1"/>
  <c r="M11" i="1"/>
  <c r="M11" i="4" s="1"/>
  <c r="A5" i="4"/>
  <c r="A5" i="2"/>
  <c r="M11" i="2" l="1"/>
  <c r="F18" i="4"/>
  <c r="E18" i="4"/>
  <c r="L18" i="4"/>
  <c r="H18" i="4"/>
  <c r="K18" i="4"/>
  <c r="G18" i="4"/>
  <c r="I18" i="4"/>
  <c r="E20" i="1"/>
  <c r="G20" i="1"/>
  <c r="I20" i="1"/>
  <c r="E24" i="1"/>
  <c r="G24" i="1"/>
  <c r="I24" i="1"/>
  <c r="E31" i="1"/>
  <c r="G31" i="1"/>
  <c r="I31" i="1"/>
  <c r="E27" i="1"/>
  <c r="G27" i="1"/>
  <c r="I27" i="1"/>
  <c r="D24" i="2" l="1"/>
  <c r="J22" i="2" l="1"/>
  <c r="L36" i="2"/>
  <c r="L35" i="2" s="1"/>
  <c r="L22" i="2"/>
  <c r="J36" i="2"/>
  <c r="J35" i="2" s="1"/>
  <c r="L45" i="4" l="1"/>
  <c r="J19" i="2"/>
  <c r="L19" i="2"/>
  <c r="L44" i="1" l="1"/>
  <c r="K44" i="1"/>
  <c r="J44" i="1"/>
  <c r="I44" i="1"/>
  <c r="H44" i="1"/>
  <c r="G44" i="1"/>
  <c r="F44" i="1"/>
  <c r="E44" i="1"/>
  <c r="L43" i="1"/>
  <c r="K43" i="1"/>
  <c r="J43" i="1"/>
  <c r="I43" i="1"/>
  <c r="H43" i="1"/>
  <c r="G43" i="1"/>
  <c r="F43" i="1"/>
  <c r="E43" i="1"/>
  <c r="L42" i="1"/>
  <c r="K42" i="1"/>
  <c r="J42" i="1"/>
  <c r="I42" i="1"/>
  <c r="H42" i="1"/>
  <c r="G42" i="1"/>
  <c r="F42" i="1"/>
  <c r="E42" i="1"/>
  <c r="L41" i="1"/>
  <c r="K41" i="1"/>
  <c r="J41" i="1"/>
  <c r="I41" i="1"/>
  <c r="H41" i="1"/>
  <c r="G41" i="1"/>
  <c r="F41" i="1"/>
  <c r="E41" i="1"/>
  <c r="L40" i="1"/>
  <c r="K40" i="1"/>
  <c r="J40" i="1"/>
  <c r="I40" i="1"/>
  <c r="H40" i="1"/>
  <c r="G40" i="1"/>
  <c r="F40" i="1"/>
  <c r="E40" i="1"/>
  <c r="L39" i="1"/>
  <c r="K39" i="1"/>
  <c r="J39" i="1"/>
  <c r="I39" i="1"/>
  <c r="H39" i="1"/>
  <c r="G39" i="1"/>
  <c r="F39" i="1"/>
  <c r="E39" i="1"/>
  <c r="L38" i="1"/>
  <c r="K38" i="1"/>
  <c r="J38" i="1"/>
  <c r="I38" i="1"/>
  <c r="H38" i="1"/>
  <c r="G38" i="1"/>
  <c r="F38" i="1"/>
  <c r="E38" i="1"/>
  <c r="L37" i="1"/>
  <c r="K37" i="1"/>
  <c r="J37" i="1"/>
  <c r="I37" i="1"/>
  <c r="H37" i="1"/>
  <c r="G37" i="1"/>
  <c r="F37" i="1"/>
  <c r="E37" i="1"/>
  <c r="K34" i="1"/>
  <c r="J34" i="1"/>
  <c r="I34" i="1"/>
  <c r="H34" i="1"/>
  <c r="G34" i="1"/>
  <c r="F34" i="1"/>
  <c r="E34" i="1"/>
  <c r="L32" i="1"/>
  <c r="K32" i="1"/>
  <c r="J32" i="1"/>
  <c r="I32" i="1"/>
  <c r="H32" i="1"/>
  <c r="G32" i="1"/>
  <c r="F32" i="1"/>
  <c r="E32" i="1"/>
  <c r="I30" i="1"/>
  <c r="G30" i="1"/>
  <c r="E30" i="1"/>
  <c r="L29" i="1"/>
  <c r="K29" i="1"/>
  <c r="J29" i="1"/>
  <c r="I29" i="1"/>
  <c r="H29" i="1"/>
  <c r="G29" i="1"/>
  <c r="F29" i="1"/>
  <c r="E29" i="1"/>
  <c r="L28" i="1"/>
  <c r="K28" i="1"/>
  <c r="J28" i="1"/>
  <c r="I28" i="1"/>
  <c r="H28" i="1"/>
  <c r="G28" i="1"/>
  <c r="F28" i="1"/>
  <c r="E28" i="1"/>
  <c r="L25" i="1"/>
  <c r="J25" i="1"/>
  <c r="I25" i="1"/>
  <c r="H25" i="1"/>
  <c r="G25" i="1"/>
  <c r="F25" i="1"/>
  <c r="E25" i="1"/>
  <c r="L24" i="1"/>
  <c r="J24" i="1"/>
  <c r="L23" i="1"/>
  <c r="K23" i="1"/>
  <c r="J23" i="1"/>
  <c r="I23" i="1"/>
  <c r="H23" i="1"/>
  <c r="G23" i="1"/>
  <c r="F23" i="1"/>
  <c r="E23" i="1"/>
  <c r="K21" i="1"/>
  <c r="J21" i="1"/>
  <c r="I21" i="1"/>
  <c r="H21" i="1"/>
  <c r="G21" i="1"/>
  <c r="F21" i="1"/>
  <c r="E21" i="1"/>
  <c r="L20" i="1"/>
  <c r="J20" i="1"/>
  <c r="D44" i="4"/>
  <c r="C44" i="4"/>
  <c r="D43" i="4"/>
  <c r="C43" i="4"/>
  <c r="C43" i="1" s="1"/>
  <c r="D42" i="4"/>
  <c r="C42" i="4"/>
  <c r="D41" i="4"/>
  <c r="C41" i="4"/>
  <c r="D40" i="4"/>
  <c r="C40" i="4"/>
  <c r="C40" i="1" s="1"/>
  <c r="D39" i="4"/>
  <c r="C39" i="4"/>
  <c r="D38" i="4"/>
  <c r="C38" i="4"/>
  <c r="D37" i="4"/>
  <c r="C37" i="4"/>
  <c r="C37" i="1" s="1"/>
  <c r="L36" i="1"/>
  <c r="J36" i="1"/>
  <c r="G36" i="1"/>
  <c r="E35" i="1"/>
  <c r="D36" i="4"/>
  <c r="D34" i="4"/>
  <c r="C34" i="4"/>
  <c r="C34" i="1" s="1"/>
  <c r="D32" i="4"/>
  <c r="C32" i="4"/>
  <c r="C31" i="4"/>
  <c r="F31" i="1"/>
  <c r="K30" i="1"/>
  <c r="D29" i="4"/>
  <c r="C29" i="4"/>
  <c r="D28" i="4"/>
  <c r="C28" i="4"/>
  <c r="C25" i="4"/>
  <c r="D25" i="4"/>
  <c r="C24" i="4"/>
  <c r="D23" i="4"/>
  <c r="C23" i="4"/>
  <c r="L22" i="1"/>
  <c r="J22" i="1"/>
  <c r="D21" i="4"/>
  <c r="C21" i="4"/>
  <c r="C20" i="4"/>
  <c r="D20" i="4"/>
  <c r="L19" i="1"/>
  <c r="D44" i="2"/>
  <c r="C44" i="2"/>
  <c r="C44" i="1" s="1"/>
  <c r="D43" i="2"/>
  <c r="D43" i="1" s="1"/>
  <c r="C43" i="2"/>
  <c r="D42" i="2"/>
  <c r="C42" i="2"/>
  <c r="C42" i="1" s="1"/>
  <c r="D41" i="2"/>
  <c r="C41" i="2"/>
  <c r="C41" i="1" s="1"/>
  <c r="D40" i="2"/>
  <c r="C40" i="2"/>
  <c r="D39" i="2"/>
  <c r="C39" i="2"/>
  <c r="C39" i="1" s="1"/>
  <c r="D38" i="2"/>
  <c r="C38" i="2"/>
  <c r="C38" i="1" s="1"/>
  <c r="D37" i="2"/>
  <c r="C37" i="2"/>
  <c r="K36" i="1"/>
  <c r="I36" i="2"/>
  <c r="I36" i="1" s="1"/>
  <c r="H36" i="2"/>
  <c r="H35" i="2" s="1"/>
  <c r="G36" i="2"/>
  <c r="G35" i="2" s="1"/>
  <c r="F36" i="1"/>
  <c r="E36" i="2"/>
  <c r="E36" i="1" s="1"/>
  <c r="L34" i="1"/>
  <c r="C34" i="2"/>
  <c r="D32" i="2"/>
  <c r="D32" i="1" s="1"/>
  <c r="C32" i="2"/>
  <c r="K31" i="1"/>
  <c r="C31" i="2"/>
  <c r="C31" i="1" s="1"/>
  <c r="C30" i="2"/>
  <c r="D29" i="2"/>
  <c r="C29" i="2"/>
  <c r="D28" i="2"/>
  <c r="D28" i="1" s="1"/>
  <c r="C28" i="2"/>
  <c r="C28" i="1" s="1"/>
  <c r="I26" i="2"/>
  <c r="H27" i="1"/>
  <c r="F27" i="1"/>
  <c r="G26" i="2"/>
  <c r="G26" i="1" s="1"/>
  <c r="F26" i="1"/>
  <c r="E26" i="2"/>
  <c r="C25" i="2"/>
  <c r="C25" i="1" s="1"/>
  <c r="D25" i="2"/>
  <c r="C24" i="2"/>
  <c r="F24" i="1"/>
  <c r="D23" i="2"/>
  <c r="D23" i="1" s="1"/>
  <c r="C23" i="2"/>
  <c r="C23" i="1" s="1"/>
  <c r="I22" i="2"/>
  <c r="I22" i="1" s="1"/>
  <c r="G22" i="2"/>
  <c r="G22" i="1" s="1"/>
  <c r="E22" i="2"/>
  <c r="C21" i="2"/>
  <c r="K20" i="1"/>
  <c r="F20" i="1"/>
  <c r="H36" i="1" l="1"/>
  <c r="C29" i="1"/>
  <c r="E35" i="2"/>
  <c r="D36" i="2"/>
  <c r="I19" i="2"/>
  <c r="I19" i="1" s="1"/>
  <c r="G19" i="2"/>
  <c r="D25" i="1"/>
  <c r="D37" i="1"/>
  <c r="D40" i="1"/>
  <c r="D29" i="1"/>
  <c r="D39" i="1"/>
  <c r="D42" i="1"/>
  <c r="D21" i="2"/>
  <c r="D21" i="1" s="1"/>
  <c r="L21" i="1"/>
  <c r="D34" i="2"/>
  <c r="D34" i="1" s="1"/>
  <c r="D38" i="1"/>
  <c r="D41" i="1"/>
  <c r="D44" i="1"/>
  <c r="C21" i="1"/>
  <c r="D36" i="1"/>
  <c r="C24" i="1"/>
  <c r="C32" i="1"/>
  <c r="C22" i="4"/>
  <c r="C30" i="4"/>
  <c r="C30" i="1" s="1"/>
  <c r="C36" i="4"/>
  <c r="I45" i="4"/>
  <c r="D22" i="4"/>
  <c r="I26" i="1"/>
  <c r="F35" i="1"/>
  <c r="C35" i="4"/>
  <c r="D26" i="4"/>
  <c r="D27" i="4"/>
  <c r="C22" i="2"/>
  <c r="C36" i="2"/>
  <c r="C27" i="4"/>
  <c r="E22" i="1"/>
  <c r="K25" i="1"/>
  <c r="E19" i="2"/>
  <c r="C20" i="2"/>
  <c r="C20" i="1" s="1"/>
  <c r="I35" i="2"/>
  <c r="H31" i="1"/>
  <c r="K24" i="1"/>
  <c r="G35" i="1"/>
  <c r="D35" i="2"/>
  <c r="H35" i="1"/>
  <c r="H22" i="2"/>
  <c r="H26" i="2"/>
  <c r="E26" i="1"/>
  <c r="D31" i="2"/>
  <c r="C36" i="1" l="1"/>
  <c r="I18" i="2"/>
  <c r="I18" i="1" s="1"/>
  <c r="C26" i="4"/>
  <c r="E45" i="4"/>
  <c r="G19" i="1"/>
  <c r="G18" i="2"/>
  <c r="G45" i="2" s="1"/>
  <c r="F19" i="1"/>
  <c r="F22" i="1"/>
  <c r="H24" i="1"/>
  <c r="G45" i="4"/>
  <c r="C22" i="1"/>
  <c r="C19" i="4"/>
  <c r="D35" i="4"/>
  <c r="D35" i="1" s="1"/>
  <c r="D24" i="4"/>
  <c r="D24" i="1" s="1"/>
  <c r="L31" i="1"/>
  <c r="L30" i="1"/>
  <c r="D19" i="4"/>
  <c r="H45" i="4"/>
  <c r="J19" i="1"/>
  <c r="E18" i="2"/>
  <c r="E19" i="1"/>
  <c r="D31" i="4"/>
  <c r="D31" i="1" s="1"/>
  <c r="I35" i="1"/>
  <c r="L35" i="1"/>
  <c r="F30" i="1"/>
  <c r="C35" i="2"/>
  <c r="C35" i="1" s="1"/>
  <c r="H19" i="2"/>
  <c r="H30" i="1"/>
  <c r="D20" i="2"/>
  <c r="H20" i="1"/>
  <c r="K35" i="1"/>
  <c r="D30" i="4"/>
  <c r="H26" i="1"/>
  <c r="J31" i="1"/>
  <c r="J30" i="1"/>
  <c r="H22" i="1"/>
  <c r="D22" i="2"/>
  <c r="D22" i="1" s="1"/>
  <c r="K27" i="1"/>
  <c r="C27" i="2"/>
  <c r="C27" i="1" s="1"/>
  <c r="K22" i="1"/>
  <c r="C19" i="2"/>
  <c r="J35" i="1"/>
  <c r="I45" i="2" l="1"/>
  <c r="I45" i="1" s="1"/>
  <c r="C19" i="1"/>
  <c r="G45" i="1"/>
  <c r="G18" i="1"/>
  <c r="K45" i="4"/>
  <c r="C45" i="4" s="1"/>
  <c r="J27" i="1"/>
  <c r="D20" i="1"/>
  <c r="H18" i="2"/>
  <c r="H19" i="1"/>
  <c r="D19" i="2"/>
  <c r="D19" i="1" s="1"/>
  <c r="K26" i="1"/>
  <c r="C26" i="2"/>
  <c r="C26" i="1" s="1"/>
  <c r="D30" i="2"/>
  <c r="D30" i="1" s="1"/>
  <c r="E18" i="1"/>
  <c r="E45" i="2"/>
  <c r="K19" i="1"/>
  <c r="D18" i="4"/>
  <c r="F45" i="4"/>
  <c r="D45" i="4" s="1"/>
  <c r="F18" i="1"/>
  <c r="F45" i="1" s="1"/>
  <c r="F45" i="2"/>
  <c r="L26" i="2" l="1"/>
  <c r="L27" i="1"/>
  <c r="C18" i="4"/>
  <c r="J26" i="2"/>
  <c r="J26" i="1" s="1"/>
  <c r="D27" i="2"/>
  <c r="D27" i="1" s="1"/>
  <c r="E45" i="1"/>
  <c r="K18" i="1"/>
  <c r="K45" i="1"/>
  <c r="C18" i="2"/>
  <c r="C18" i="1" s="1"/>
  <c r="H18" i="1"/>
  <c r="H45" i="1" s="1"/>
  <c r="H45" i="2"/>
  <c r="L18" i="2" l="1"/>
  <c r="L26" i="1"/>
  <c r="J18" i="2"/>
  <c r="J18" i="1" s="1"/>
  <c r="D26" i="2"/>
  <c r="D26" i="1" s="1"/>
  <c r="C45" i="2"/>
  <c r="C45" i="1" s="1"/>
  <c r="L45" i="2" l="1"/>
  <c r="L45" i="1" s="1"/>
  <c r="L18" i="1"/>
  <c r="J45" i="2"/>
  <c r="D18" i="2"/>
  <c r="D18" i="1" s="1"/>
  <c r="D45" i="1" s="1"/>
  <c r="D53" i="5"/>
  <c r="D45" i="2" l="1"/>
  <c r="J45" i="1"/>
  <c r="E37" i="5"/>
  <c r="F37" i="5"/>
  <c r="G37" i="5"/>
  <c r="H37" i="5"/>
  <c r="I37" i="5"/>
  <c r="J37" i="5"/>
  <c r="K37" i="5"/>
  <c r="L37" i="5"/>
  <c r="L36" i="5" s="1"/>
  <c r="J36" i="5" l="1"/>
  <c r="J21" i="5"/>
  <c r="J28" i="5"/>
  <c r="D39" i="5"/>
  <c r="D37" i="5" s="1"/>
  <c r="J20" i="5" l="1"/>
  <c r="J46" i="5" s="1"/>
  <c r="J54" i="5" s="1"/>
  <c r="N32" i="5" l="1"/>
  <c r="K36" i="5"/>
  <c r="H36" i="5"/>
  <c r="F36" i="5"/>
  <c r="G36" i="5"/>
  <c r="I36" i="5"/>
  <c r="N33" i="5"/>
  <c r="C37" i="5"/>
  <c r="N38" i="5" l="1"/>
  <c r="Q29" i="5" l="1"/>
  <c r="Q22" i="5"/>
  <c r="Q45" i="5" l="1"/>
  <c r="Q37" i="5"/>
  <c r="G21" i="5" l="1"/>
  <c r="I21" i="5"/>
  <c r="K21" i="5"/>
  <c r="L21" i="5"/>
  <c r="E21" i="5"/>
  <c r="Q33" i="5"/>
  <c r="Q24" i="5"/>
  <c r="H24" i="5" l="1"/>
  <c r="H21" i="5" s="1"/>
  <c r="F21" i="5"/>
  <c r="P46" i="5"/>
  <c r="R37" i="5" l="1"/>
  <c r="L28" i="5"/>
  <c r="H28" i="5"/>
  <c r="D29" i="5"/>
  <c r="R29" i="5" s="1"/>
  <c r="G28" i="5"/>
  <c r="D45" i="5"/>
  <c r="C44" i="5"/>
  <c r="C43" i="5"/>
  <c r="C42" i="5"/>
  <c r="C41" i="5"/>
  <c r="C40" i="5"/>
  <c r="D32" i="5"/>
  <c r="K28" i="5"/>
  <c r="C29" i="5"/>
  <c r="N29" i="5" s="1"/>
  <c r="I28" i="5"/>
  <c r="E28" i="5"/>
  <c r="D26" i="5"/>
  <c r="C26" i="5"/>
  <c r="N26" i="5" s="1"/>
  <c r="D24" i="5"/>
  <c r="R24" i="5" s="1"/>
  <c r="C24" i="5"/>
  <c r="D22" i="5"/>
  <c r="R22" i="5" s="1"/>
  <c r="C22" i="5"/>
  <c r="N22" i="5" s="1"/>
  <c r="R45" i="5" l="1"/>
  <c r="D36" i="5"/>
  <c r="D21" i="5"/>
  <c r="C21" i="5"/>
  <c r="F28" i="5"/>
  <c r="D28" i="5" s="1"/>
  <c r="C45" i="5"/>
  <c r="K20" i="5"/>
  <c r="K46" i="5" s="1"/>
  <c r="E20" i="5"/>
  <c r="E36" i="5"/>
  <c r="I20" i="5"/>
  <c r="I46" i="5" s="1"/>
  <c r="G20" i="5"/>
  <c r="C28" i="5"/>
  <c r="H20" i="5"/>
  <c r="H46" i="5" s="1"/>
  <c r="H54" i="5" s="1"/>
  <c r="N45" i="5" l="1"/>
  <c r="C36" i="5"/>
  <c r="I54" i="5"/>
  <c r="G46" i="5"/>
  <c r="K54" i="5"/>
  <c r="F20" i="5"/>
  <c r="F46" i="5" s="1"/>
  <c r="F54" i="5" s="1"/>
  <c r="E46" i="5"/>
  <c r="C20" i="5"/>
  <c r="C46" i="5" l="1"/>
  <c r="C54" i="5" s="1"/>
  <c r="G54" i="5"/>
  <c r="E54" i="5"/>
  <c r="D33" i="5" l="1"/>
  <c r="L20" i="5"/>
  <c r="L46" i="5" l="1"/>
  <c r="R33" i="5"/>
  <c r="D20" i="5"/>
  <c r="L54" i="5" l="1"/>
  <c r="D46" i="5"/>
  <c r="D54" i="5" l="1"/>
  <c r="Q46" i="5"/>
</calcChain>
</file>

<file path=xl/sharedStrings.xml><?xml version="1.0" encoding="utf-8"?>
<sst xmlns="http://schemas.openxmlformats.org/spreadsheetml/2006/main" count="333" uniqueCount="84">
  <si>
    <t>Приложение  № 8</t>
  </si>
  <si>
    <t>к приказу Минэнерго России</t>
  </si>
  <si>
    <t>от «___»________2010 г. №____</t>
  </si>
  <si>
    <t>Утверждаю</t>
  </si>
  <si>
    <t>«___»________ 20__ года</t>
  </si>
  <si>
    <t>М.П.</t>
  </si>
  <si>
    <t>№№</t>
  </si>
  <si>
    <t>Источник финансирования</t>
  </si>
  <si>
    <t>Объем финансирования
 [2011 год]</t>
  </si>
  <si>
    <t>Причины отклонений</t>
  </si>
  <si>
    <t>всего</t>
  </si>
  <si>
    <t>1 кв</t>
  </si>
  <si>
    <t>2 кв</t>
  </si>
  <si>
    <t>3 кв</t>
  </si>
  <si>
    <t>4 кв</t>
  </si>
  <si>
    <t>план*</t>
  </si>
  <si>
    <t>факт**</t>
  </si>
  <si>
    <t>план</t>
  </si>
  <si>
    <t>факт</t>
  </si>
  <si>
    <t>Собственные средства</t>
  </si>
  <si>
    <t>1.1.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</si>
  <si>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</si>
  <si>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</si>
  <si>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</si>
  <si>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</si>
  <si>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</si>
  <si>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</si>
  <si>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</si>
  <si>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</si>
  <si>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</si>
  <si>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</si>
  <si>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</si>
  <si>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</si>
  <si>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</si>
  <si>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</si>
  <si>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</si>
  <si>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</si>
  <si>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</si>
  <si>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</si>
  <si>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</si>
  <si>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</si>
  <si>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</si>
  <si>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</si>
  <si>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</si>
  <si>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</si>
  <si>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</si>
  <si>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</si>
  <si>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</si>
  <si>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</si>
  <si>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</si>
  <si>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</si>
  <si>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</si>
  <si>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</si>
  <si>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</si>
  <si>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</si>
  <si>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</si>
  <si>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</si>
  <si>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</si>
  <si>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</si>
  <si>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</si>
  <si>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</si>
  <si>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</si>
  <si>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</si>
  <si>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</si>
  <si>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</si>
  <si>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ВСЕГО источников финансирования</t>
  </si>
  <si>
    <t>для ОГК/ТГК, в том числе</t>
  </si>
  <si>
    <t>ДПМ</t>
  </si>
  <si>
    <t>вне ДПМ</t>
  </si>
  <si>
    <t>* план в соответствии с утвержденной инвестиционной программой</t>
  </si>
  <si>
    <t>** накопленным итогом за год</t>
  </si>
  <si>
    <t>Авансы от ТП</t>
  </si>
  <si>
    <t>Кредиты RAB</t>
  </si>
  <si>
    <t>Кредиты ТП</t>
  </si>
  <si>
    <t>2.1.1.</t>
  </si>
  <si>
    <t>2.2.2.</t>
  </si>
  <si>
    <t>Отчет об источниках финансирования инвестиционной программы ОАО "МОЭСК" за  1 квартал 2016г, млн. рублей (Новая Москва)
(представляется ежеквартально)</t>
  </si>
  <si>
    <t>Первый заместитель генерального директора</t>
  </si>
  <si>
    <t>по финансово-экономической деятельности</t>
  </si>
  <si>
    <r>
      <t xml:space="preserve">_____________________ </t>
    </r>
    <r>
      <rPr>
        <sz val="13"/>
        <rFont val="Arial"/>
        <family val="2"/>
        <charset val="204"/>
      </rPr>
      <t>В.Ю. Мясников</t>
    </r>
  </si>
  <si>
    <t>Кредиты передача</t>
  </si>
  <si>
    <t>в т.ч. от реализации продукции и оказания услуг по регулируемым ценам (тарифам)</t>
  </si>
  <si>
    <t xml:space="preserve">1.4.2. </t>
  </si>
  <si>
    <t>Отчет об источниках финансирования инвестиционной программы ПАО "Россети Московский регион" за 2 квартал 2025г., млн.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</si>
</sst>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6">
    <numFmt numFmtId="42" formatCode="_-* #,##0\ &quot;₽&quot;_-;\-* #,##0\ &quot;₽&quot;_-;_-* &quot;-&quot;\ &quot;₽&quot;_-;_-@_-"/>
    <numFmt numFmtId="41" formatCode="_-* #,##0_-;\-* #,##0_-;_-* &quot;-&quot;_-;_-@_-"/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[$€-2]* #,##0.00_);_([$€-2]* \(#,##0.00\);_([$€-2]* &quot;-&quot;??_)"/>
    <numFmt numFmtId="167" formatCode="&quot; &quot;#,##0.00[$р.]&quot; &quot;;&quot;-&quot;#,##0.00[$р.]&quot; &quot;;&quot; -&quot;00[$р.]&quot; &quot;;&quot; &quot;@&quot; &quot;"/>
    <numFmt numFmtId="168" formatCode="0.0&quot; &quot;"/>
    <numFmt numFmtId="169" formatCode="0.0_)"/>
    <numFmt numFmtId="170" formatCode="&quot;error&quot;;&quot;error&quot;;&quot;OK&quot;;&quot;  &quot;@"/>
    <numFmt numFmtId="171" formatCode="&quot; &quot;#,##0&quot;    &quot;;&quot;-&quot;#,##0&quot;    &quot;;&quot; -    &quot;;&quot; &quot;@&quot; &quot;"/>
    <numFmt numFmtId="172" formatCode="_-* #,##0\ _р_._-;\-* #,##0\ _р_._-;_-* &quot;-&quot;\ _р_._-;_-@_-"/>
    <numFmt numFmtId="173" formatCode="&quot; &quot;#,##0.00&quot;  &quot;;&quot;-&quot;#,##0.00&quot;  &quot;;&quot; -&quot;00&quot;  &quot;;&quot; &quot;@&quot; &quot;"/>
    <numFmt numFmtId="174" formatCode="&quot;$&quot;#,##0&quot; &quot;;[Red]&quot;($&quot;#,##0&quot;)&quot;"/>
    <numFmt numFmtId="175" formatCode="&quot;$&quot;#,##0_);[Red]\(&quot;$&quot;#,##0\)"/>
    <numFmt numFmtId="176" formatCode="&quot; &quot;#,##0.00&quot;$ &quot;;&quot;-&quot;#,##0.00&quot;$ &quot;;&quot; -&quot;00&quot;$ &quot;;&quot; &quot;@&quot; &quot;"/>
    <numFmt numFmtId="177" formatCode="#,##0&quot; &quot;;&quot;(&quot;#,##0&quot;)&quot;;&quot;- &quot;;&quot;  &quot;@"/>
    <numFmt numFmtId="178" formatCode="#,##0_);\(#,##0\);&quot;- &quot;;&quot;  &quot;@"/>
    <numFmt numFmtId="179" formatCode="&quot; &quot;General"/>
    <numFmt numFmtId="180" formatCode="General_)"/>
    <numFmt numFmtId="181" formatCode="#,##0&quot;  &quot;;[Red]&quot;-&quot;#,##0&quot;  &quot;"/>
    <numFmt numFmtId="182" formatCode="&quot; &quot;[$€-402]#,##0.00&quot; &quot;;&quot; &quot;[$€-402]&quot;(&quot;#,##0.00&quot;)&quot;;&quot; &quot;[$€-402]&quot;-&quot;00&quot; &quot;"/>
    <numFmt numFmtId="183" formatCode="#,##0.0000&quot; &quot;;&quot;(&quot;#,##0.0000&quot;)&quot;;&quot;- &quot;;&quot;  &quot;@"/>
    <numFmt numFmtId="184" formatCode="#,##0.0000_);\(#,##0.0000\);&quot;- &quot;;&quot;  &quot;@"/>
    <numFmt numFmtId="185" formatCode="&quot; &quot;#,##0&quot;   &quot;;&quot;-&quot;#,##0&quot;   &quot;;&quot; -   &quot;;&quot; &quot;@&quot; &quot;"/>
    <numFmt numFmtId="186" formatCode="&quot; &quot;#,##0.00&quot;   &quot;;&quot;-&quot;#,##0.00&quot;   &quot;;&quot; -&quot;00&quot;   &quot;;&quot; &quot;@&quot; &quot;"/>
    <numFmt numFmtId="187" formatCode="&quot; &quot;#,##0.00&quot;    &quot;;&quot;-&quot;#,##0.00&quot;    &quot;;&quot; -&quot;00&quot;    &quot;;&quot; &quot;@&quot; &quot;"/>
    <numFmt numFmtId="188" formatCode="&quot; $&quot;#,##0&quot; &quot;;&quot; $(&quot;#,##0&quot;)&quot;;&quot; $- &quot;;&quot; &quot;@&quot; &quot;"/>
    <numFmt numFmtId="189" formatCode="&quot; $&quot;#,##0.00&quot; &quot;;&quot; $(&quot;#,##0.00&quot;)&quot;;&quot; $-&quot;00&quot; &quot;;&quot; &quot;@&quot; &quot;"/>
    <numFmt numFmtId="190" formatCode="&quot;$&quot;#,##0.00&quot; &quot;;[Red]&quot;($&quot;#,##0.00&quot;)&quot;"/>
    <numFmt numFmtId="191" formatCode=";;&quot;zero&quot;;&quot;  &quot;@"/>
    <numFmt numFmtId="192" formatCode="0.0"/>
    <numFmt numFmtId="193" formatCode="#,##0&quot; &quot;;[Red]&quot;(&quot;#,##0&quot;)&quot;"/>
    <numFmt numFmtId="194" formatCode="#,##0_);[Red]\(#,##0\)"/>
    <numFmt numFmtId="195" formatCode="#,##0.0000"/>
  </numFmts>
  <fonts count="10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rgb="FF000000"/>
      <name val="Helv"/>
      <charset val="204"/>
    </font>
    <font>
      <sz val="10"/>
      <name val="Helv"/>
      <charset val="204"/>
    </font>
    <font>
      <sz val="10"/>
      <name val="Helv"/>
    </font>
    <font>
      <sz val="10"/>
      <color rgb="FF000000"/>
      <name val="Arial Cyr"/>
      <charset val="204"/>
    </font>
    <font>
      <sz val="10"/>
      <name val="Arial Cyr"/>
      <family val="2"/>
      <charset val="204"/>
    </font>
    <font>
      <sz val="1"/>
      <color rgb="FF000000"/>
      <name val="Courier"/>
      <family val="1"/>
      <charset val="204"/>
    </font>
    <font>
      <sz val="1"/>
      <color indexed="8"/>
      <name val="Courier"/>
      <family val="3"/>
    </font>
    <font>
      <b/>
      <sz val="1"/>
      <color rgb="FF000000"/>
      <name val="Courier"/>
      <family val="1"/>
      <charset val="204"/>
    </font>
    <font>
      <b/>
      <sz val="1"/>
      <color indexed="8"/>
      <name val="Courier"/>
      <family val="3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rgb="FF000000"/>
      <name val="Courier New"/>
      <family val="3"/>
      <charset val="204"/>
    </font>
    <font>
      <sz val="10"/>
      <name val="Courier New"/>
      <family val="3"/>
      <charset val="204"/>
    </font>
    <font>
      <sz val="11"/>
      <color rgb="FF800080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color rgb="FF9C0006"/>
      <name val="Arial Cyr"/>
      <charset val="204"/>
    </font>
    <font>
      <sz val="10"/>
      <name val="Arial"/>
      <family val="2"/>
    </font>
    <font>
      <b/>
      <sz val="11"/>
      <color rgb="FFFFFFFF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sz val="10"/>
      <color indexed="22"/>
      <name val="Arial"/>
      <family val="2"/>
      <charset val="204"/>
    </font>
    <font>
      <sz val="10"/>
      <name val="MS Sans Serif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</font>
    <font>
      <i/>
      <sz val="10"/>
      <color rgb="FF000000"/>
      <name val="Arial"/>
      <family val="2"/>
      <charset val="204"/>
    </font>
    <font>
      <i/>
      <sz val="10"/>
      <name val="Arial"/>
      <family val="2"/>
      <charset val="204"/>
    </font>
    <font>
      <i/>
      <sz val="11"/>
      <color rgb="FF808080"/>
      <name val="Calibri"/>
      <family val="2"/>
      <charset val="204"/>
    </font>
    <font>
      <i/>
      <sz val="11"/>
      <color indexed="23"/>
      <name val="Calibri"/>
      <family val="2"/>
      <charset val="204"/>
    </font>
    <font>
      <u/>
      <sz val="10"/>
      <color rgb="FF800080"/>
      <name val="Arial"/>
      <family val="2"/>
      <charset val="204"/>
    </font>
    <font>
      <u/>
      <sz val="10"/>
      <color indexed="36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indexed="12"/>
      <name val="Arial"/>
      <family val="2"/>
    </font>
    <font>
      <sz val="11"/>
      <color rgb="FF00800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</font>
    <font>
      <b/>
      <sz val="12"/>
      <color rgb="FF000000"/>
      <name val="Arial"/>
      <family val="2"/>
      <charset val="204"/>
    </font>
    <font>
      <b/>
      <sz val="12"/>
      <name val="Arial"/>
      <family val="2"/>
    </font>
    <font>
      <b/>
      <sz val="15"/>
      <color rgb="FF003366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7"/>
      <color rgb="FF0000FF"/>
      <name val="Arial Cyr"/>
      <charset val="204"/>
    </font>
    <font>
      <u/>
      <sz val="7.5"/>
      <color indexed="12"/>
      <name val="Arial Cyr"/>
      <charset val="204"/>
    </font>
    <font>
      <sz val="11"/>
      <color rgb="FFFF990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rgb="FF993300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Optima"/>
      <charset val="204"/>
    </font>
    <font>
      <sz val="8"/>
      <color rgb="FF000000"/>
      <name val="Helv"/>
      <charset val="204"/>
    </font>
    <font>
      <sz val="8"/>
      <name val="Helv"/>
      <charset val="204"/>
    </font>
    <font>
      <sz val="10"/>
      <color rgb="FF000000"/>
      <name val="Arial CE"/>
      <charset val="204"/>
    </font>
    <font>
      <sz val="8"/>
      <color rgb="FF000000"/>
      <name val="Arial CE"/>
      <charset val="204"/>
    </font>
    <font>
      <sz val="10"/>
      <name val="Arial Cyr"/>
      <charset val="204"/>
    </font>
    <font>
      <b/>
      <sz val="11"/>
      <color rgb="FF333333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color rgb="FF000000"/>
      <name val="Courier"/>
      <family val="1"/>
      <charset val="204"/>
    </font>
    <font>
      <sz val="10"/>
      <name val="Courier"/>
      <family val="1"/>
      <charset val="204"/>
    </font>
    <font>
      <b/>
      <sz val="18"/>
      <color rgb="FF003366"/>
      <name val="Cambria"/>
      <family val="1"/>
      <charset val="204"/>
    </font>
    <font>
      <b/>
      <sz val="18"/>
      <color indexed="56"/>
      <name val="Cambria"/>
      <family val="2"/>
      <charset val="204"/>
    </font>
    <font>
      <sz val="10"/>
      <color rgb="FFFF0000"/>
      <name val="Arial"/>
      <family val="2"/>
      <charset val="204"/>
    </font>
    <font>
      <sz val="10"/>
      <color indexed="10"/>
      <name val="Arial"/>
      <family val="2"/>
    </font>
    <font>
      <b/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33339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9"/>
      <color rgb="FF000000"/>
      <name val="Tahoma"/>
      <family val="2"/>
      <charset val="204"/>
    </font>
    <font>
      <b/>
      <sz val="9"/>
      <name val="Tahoma"/>
      <family val="2"/>
      <charset val="204"/>
    </font>
    <font>
      <b/>
      <sz val="10"/>
      <color rgb="FF0000FF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11"/>
      <color rgb="FF000000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8"/>
      <name val="Arial"/>
      <family val="2"/>
      <charset val="204"/>
    </font>
    <font>
      <sz val="9"/>
      <color rgb="FF000000"/>
      <name val="Tahoma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2"/>
      <color theme="0"/>
      <name val="Arial"/>
      <family val="2"/>
      <charset val="204"/>
    </font>
    <font>
      <u/>
      <sz val="13"/>
      <name val="Arial"/>
      <family val="2"/>
      <charset val="204"/>
    </font>
    <font>
      <sz val="13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</font>
    <font>
      <u/>
      <sz val="11"/>
      <color rgb="FF0000FF"/>
      <name val="Calibri"/>
      <family val="2"/>
      <charset val="204"/>
      <scheme val="minor"/>
    </font>
    <font>
      <sz val="12"/>
      <color rgb="FFFF0000"/>
      <name val="Arial"/>
      <family val="2"/>
      <charset val="204"/>
    </font>
  </fonts>
  <fills count="5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indexed="31"/>
      </patternFill>
    </fill>
    <fill>
      <patternFill patternType="solid">
        <fgColor rgb="FFFF99CC"/>
        <bgColor rgb="FFFF99CC"/>
      </patternFill>
    </fill>
    <fill>
      <patternFill patternType="solid">
        <fgColor indexed="45"/>
      </patternFill>
    </fill>
    <fill>
      <patternFill patternType="solid">
        <fgColor rgb="FFCCFFCC"/>
        <bgColor rgb="FFCCFFCC"/>
      </patternFill>
    </fill>
    <fill>
      <patternFill patternType="solid">
        <fgColor indexed="42"/>
      </patternFill>
    </fill>
    <fill>
      <patternFill patternType="solid">
        <fgColor rgb="FFCC99FF"/>
        <bgColor rgb="FFCC99FF"/>
      </patternFill>
    </fill>
    <fill>
      <patternFill patternType="solid">
        <fgColor indexed="46"/>
      </patternFill>
    </fill>
    <fill>
      <patternFill patternType="solid">
        <fgColor rgb="FFCCFFFF"/>
        <bgColor rgb="FFCCFFFF"/>
      </patternFill>
    </fill>
    <fill>
      <patternFill patternType="solid">
        <fgColor indexed="27"/>
      </patternFill>
    </fill>
    <fill>
      <patternFill patternType="solid">
        <fgColor rgb="FFFFCC99"/>
        <bgColor rgb="FFFFCC99"/>
      </patternFill>
    </fill>
    <fill>
      <patternFill patternType="solid">
        <fgColor indexed="47"/>
      </patternFill>
    </fill>
    <fill>
      <patternFill patternType="solid">
        <fgColor rgb="FF99CCFF"/>
        <bgColor rgb="FF99CCFF"/>
      </patternFill>
    </fill>
    <fill>
      <patternFill patternType="solid">
        <fgColor indexed="44"/>
      </patternFill>
    </fill>
    <fill>
      <patternFill patternType="solid">
        <fgColor rgb="FFFF8080"/>
        <bgColor rgb="FFFF8080"/>
      </patternFill>
    </fill>
    <fill>
      <patternFill patternType="solid">
        <fgColor indexed="29"/>
      </patternFill>
    </fill>
    <fill>
      <patternFill patternType="solid">
        <fgColor rgb="FF00FF00"/>
        <bgColor rgb="FF00FF00"/>
      </patternFill>
    </fill>
    <fill>
      <patternFill patternType="solid">
        <fgColor indexed="11"/>
      </patternFill>
    </fill>
    <fill>
      <patternFill patternType="solid">
        <fgColor rgb="FFFFCC00"/>
        <bgColor rgb="FFFFCC00"/>
      </patternFill>
    </fill>
    <fill>
      <patternFill patternType="solid">
        <fgColor indexed="51"/>
      </patternFill>
    </fill>
    <fill>
      <patternFill patternType="solid">
        <fgColor rgb="FF0066CC"/>
        <bgColor rgb="FF0066CC"/>
      </patternFill>
    </fill>
    <fill>
      <patternFill patternType="solid">
        <fgColor indexed="30"/>
      </patternFill>
    </fill>
    <fill>
      <patternFill patternType="solid">
        <fgColor rgb="FF800080"/>
        <bgColor rgb="FF800080"/>
      </patternFill>
    </fill>
    <fill>
      <patternFill patternType="solid">
        <fgColor indexed="36"/>
      </patternFill>
    </fill>
    <fill>
      <patternFill patternType="solid">
        <fgColor rgb="FF33CCCC"/>
        <bgColor rgb="FF33CCCC"/>
      </patternFill>
    </fill>
    <fill>
      <patternFill patternType="solid">
        <fgColor indexed="49"/>
      </patternFill>
    </fill>
    <fill>
      <patternFill patternType="solid">
        <fgColor rgb="FFFF9900"/>
        <bgColor rgb="FFFF9900"/>
      </patternFill>
    </fill>
    <fill>
      <patternFill patternType="solid">
        <fgColor indexed="52"/>
      </patternFill>
    </fill>
    <fill>
      <patternFill patternType="solid">
        <fgColor rgb="FF333399"/>
        <bgColor rgb="FF333399"/>
      </patternFill>
    </fill>
    <fill>
      <patternFill patternType="solid">
        <fgColor indexed="62"/>
      </patternFill>
    </fill>
    <fill>
      <patternFill patternType="solid">
        <fgColor rgb="FFFF0000"/>
        <bgColor rgb="FFFF0000"/>
      </patternFill>
    </fill>
    <fill>
      <patternFill patternType="solid">
        <fgColor indexed="10"/>
      </patternFill>
    </fill>
    <fill>
      <patternFill patternType="solid">
        <fgColor rgb="FF339966"/>
        <bgColor rgb="FF339966"/>
      </patternFill>
    </fill>
    <fill>
      <patternFill patternType="solid">
        <fgColor indexed="57"/>
      </patternFill>
    </fill>
    <fill>
      <patternFill patternType="solid">
        <fgColor rgb="FFFF6600"/>
        <bgColor rgb="FFFF6600"/>
      </patternFill>
    </fill>
    <fill>
      <patternFill patternType="solid">
        <fgColor indexed="53"/>
      </patternFill>
    </fill>
    <fill>
      <patternFill patternType="solid">
        <fgColor rgb="FFC0C0C0"/>
        <bgColor rgb="FFC0C0C0"/>
      </patternFill>
    </fill>
    <fill>
      <patternFill patternType="solid">
        <fgColor indexed="22"/>
      </patternFill>
    </fill>
    <fill>
      <patternFill patternType="solid">
        <fgColor rgb="FFFFC7CE"/>
        <bgColor rgb="FFFFC7CE"/>
      </patternFill>
    </fill>
    <fill>
      <patternFill patternType="solid">
        <fgColor rgb="FF969696"/>
        <bgColor rgb="FF969696"/>
      </patternFill>
    </fill>
    <fill>
      <patternFill patternType="solid">
        <fgColor indexed="55"/>
      </patternFill>
    </fill>
    <fill>
      <patternFill patternType="solid">
        <fgColor rgb="FFFF00FF"/>
        <bgColor rgb="FFFF00FF"/>
      </patternFill>
    </fill>
    <fill>
      <patternFill patternType="solid">
        <fgColor indexed="1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medium">
        <color indexed="3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double">
        <color indexed="5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21">
    <xf numFmtId="0" fontId="0" fillId="0" borderId="0"/>
    <xf numFmtId="0" fontId="2" fillId="0" borderId="0"/>
    <xf numFmtId="0" fontId="3" fillId="0" borderId="0" applyNumberFormat="0" applyBorder="0" applyProtection="0"/>
    <xf numFmtId="0" fontId="3" fillId="0" borderId="0" applyNumberFormat="0" applyBorder="0" applyProtection="0"/>
    <xf numFmtId="166" fontId="4" fillId="0" borderId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0" fontId="3" fillId="0" borderId="0" applyNumberFormat="0" applyBorder="0" applyProtection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6" fillId="0" borderId="0" applyNumberFormat="0" applyFont="0" applyBorder="0" applyProtection="0"/>
    <xf numFmtId="166" fontId="7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8" fillId="0" borderId="21" applyNumberFormat="0">
      <protection locked="0"/>
    </xf>
    <xf numFmtId="166" fontId="9" fillId="0" borderId="22">
      <protection locked="0"/>
    </xf>
    <xf numFmtId="167" fontId="8" fillId="0" borderId="0" applyBorder="0">
      <protection locked="0"/>
    </xf>
    <xf numFmtId="164" fontId="9" fillId="0" borderId="0">
      <protection locked="0"/>
    </xf>
    <xf numFmtId="167" fontId="8" fillId="0" borderId="0" applyBorder="0">
      <protection locked="0"/>
    </xf>
    <xf numFmtId="164" fontId="9" fillId="0" borderId="0">
      <protection locked="0"/>
    </xf>
    <xf numFmtId="167" fontId="8" fillId="0" borderId="0" applyBorder="0">
      <protection locked="0"/>
    </xf>
    <xf numFmtId="164" fontId="9" fillId="0" borderId="0">
      <protection locked="0"/>
    </xf>
    <xf numFmtId="0" fontId="10" fillId="0" borderId="0" applyNumberFormat="0" applyBorder="0">
      <protection locked="0"/>
    </xf>
    <xf numFmtId="166" fontId="11" fillId="0" borderId="0">
      <protection locked="0"/>
    </xf>
    <xf numFmtId="0" fontId="10" fillId="0" borderId="0" applyNumberFormat="0" applyBorder="0">
      <protection locked="0"/>
    </xf>
    <xf numFmtId="166" fontId="11" fillId="0" borderId="0">
      <protection locked="0"/>
    </xf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4" fillId="23" borderId="0" applyNumberFormat="0" applyBorder="0" applyAlignment="0" applyProtection="0"/>
    <xf numFmtId="166" fontId="15" fillId="24" borderId="0" applyNumberFormat="0" applyBorder="0" applyAlignment="0" applyProtection="0"/>
    <xf numFmtId="0" fontId="14" fillId="17" borderId="0" applyNumberFormat="0" applyBorder="0" applyAlignment="0" applyProtection="0"/>
    <xf numFmtId="166" fontId="15" fillId="18" borderId="0" applyNumberFormat="0" applyBorder="0" applyAlignment="0" applyProtection="0"/>
    <xf numFmtId="0" fontId="14" fillId="19" borderId="0" applyNumberFormat="0" applyBorder="0" applyAlignment="0" applyProtection="0"/>
    <xf numFmtId="166" fontId="15" fillId="20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0" fontId="14" fillId="29" borderId="0" applyNumberFormat="0" applyBorder="0" applyAlignment="0" applyProtection="0"/>
    <xf numFmtId="166" fontId="15" fillId="30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166" fontId="15" fillId="24" borderId="0" applyNumberFormat="0" applyBorder="0" applyAlignment="0" applyProtection="0"/>
    <xf numFmtId="166" fontId="15" fillId="24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166" fontId="15" fillId="18" borderId="0" applyNumberFormat="0" applyBorder="0" applyAlignment="0" applyProtection="0"/>
    <xf numFmtId="166" fontId="15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166" fontId="15" fillId="20" borderId="0" applyNumberFormat="0" applyBorder="0" applyAlignment="0" applyProtection="0"/>
    <xf numFmtId="166" fontId="15" fillId="20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166" fontId="15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166" fontId="15" fillId="30" borderId="0" applyNumberFormat="0" applyBorder="0" applyAlignment="0" applyProtection="0"/>
    <xf numFmtId="166" fontId="15" fillId="30" borderId="0" applyNumberFormat="0" applyBorder="0" applyAlignment="0" applyProtection="0"/>
    <xf numFmtId="0" fontId="14" fillId="31" borderId="0" applyNumberFormat="0" applyBorder="0" applyAlignment="0" applyProtection="0"/>
    <xf numFmtId="166" fontId="15" fillId="32" borderId="0" applyNumberFormat="0" applyBorder="0" applyAlignment="0" applyProtection="0"/>
    <xf numFmtId="0" fontId="14" fillId="33" borderId="0" applyNumberFormat="0" applyBorder="0" applyAlignment="0" applyProtection="0"/>
    <xf numFmtId="166" fontId="15" fillId="34" borderId="0" applyNumberFormat="0" applyBorder="0" applyAlignment="0" applyProtection="0"/>
    <xf numFmtId="0" fontId="14" fillId="35" borderId="0" applyNumberFormat="0" applyBorder="0" applyAlignment="0" applyProtection="0"/>
    <xf numFmtId="166" fontId="15" fillId="36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0" fontId="14" fillId="37" borderId="0" applyNumberFormat="0" applyBorder="0" applyAlignment="0" applyProtection="0"/>
    <xf numFmtId="166" fontId="15" fillId="38" borderId="0" applyNumberFormat="0" applyBorder="0" applyAlignment="0" applyProtection="0"/>
    <xf numFmtId="168" fontId="16" fillId="0" borderId="0" applyBorder="0" applyProtection="0">
      <alignment horizontal="left"/>
    </xf>
    <xf numFmtId="169" fontId="17" fillId="0" borderId="0">
      <alignment horizontal="left"/>
    </xf>
    <xf numFmtId="0" fontId="18" fillId="5" borderId="0" applyNumberFormat="0" applyBorder="0" applyAlignment="0" applyProtection="0"/>
    <xf numFmtId="166" fontId="19" fillId="6" borderId="0" applyNumberFormat="0" applyBorder="0" applyAlignment="0" applyProtection="0"/>
    <xf numFmtId="0" fontId="20" fillId="39" borderId="23" applyNumberFormat="0" applyAlignment="0" applyProtection="0"/>
    <xf numFmtId="166" fontId="21" fillId="40" borderId="24" applyNumberFormat="0" applyAlignment="0" applyProtection="0"/>
    <xf numFmtId="0" fontId="22" fillId="41" borderId="0" applyNumberFormat="0" applyBorder="0" applyAlignment="0" applyProtection="0"/>
    <xf numFmtId="170" fontId="6" fillId="0" borderId="0" applyFont="0" applyFill="0" applyBorder="0" applyAlignment="0" applyProtection="0"/>
    <xf numFmtId="170" fontId="23" fillId="0" borderId="0" applyFont="0" applyFill="0" applyBorder="0" applyAlignment="0" applyProtection="0"/>
    <xf numFmtId="0" fontId="24" fillId="42" borderId="25" applyNumberFormat="0" applyAlignment="0" applyProtection="0"/>
    <xf numFmtId="166" fontId="25" fillId="43" borderId="26" applyNumberFormat="0" applyAlignment="0" applyProtection="0"/>
    <xf numFmtId="171" fontId="6" fillId="0" borderId="0" applyFont="0" applyFill="0" applyBorder="0" applyAlignment="0" applyProtection="0"/>
    <xf numFmtId="172" fontId="26" fillId="0" borderId="0" applyFont="0" applyFill="0" applyBorder="0" applyAlignment="0" applyProtection="0"/>
    <xf numFmtId="17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27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28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166" fontId="27" fillId="0" borderId="0" applyFont="0" applyFill="0" applyBorder="0" applyAlignment="0" applyProtection="0"/>
    <xf numFmtId="177" fontId="29" fillId="44" borderId="0" applyBorder="0" applyAlignment="0" applyProtection="0"/>
    <xf numFmtId="178" fontId="30" fillId="45" borderId="0" applyNumberFormat="0" applyBorder="0" applyAlignment="0" applyProtection="0"/>
    <xf numFmtId="179" fontId="31" fillId="0" borderId="0" applyBorder="0" applyProtection="0">
      <alignment horizontal="center"/>
    </xf>
    <xf numFmtId="180" fontId="32" fillId="0" borderId="0">
      <alignment horizontal="center"/>
    </xf>
    <xf numFmtId="181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182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66" fontId="34" fillId="0" borderId="0" applyNumberFormat="0" applyFill="0" applyBorder="0" applyAlignment="0" applyProtection="0"/>
    <xf numFmtId="183" fontId="6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166" fontId="36" fillId="0" borderId="0" applyNumberFormat="0" applyFill="0" applyBorder="0" applyAlignment="0" applyProtection="0">
      <alignment vertical="top"/>
      <protection locked="0"/>
    </xf>
    <xf numFmtId="177" fontId="37" fillId="0" borderId="0" applyFill="0" applyBorder="0" applyAlignment="0" applyProtection="0"/>
    <xf numFmtId="178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166" fontId="40" fillId="8" borderId="0" applyNumberFormat="0" applyBorder="0" applyAlignment="0" applyProtection="0"/>
    <xf numFmtId="181" fontId="41" fillId="39" borderId="0" applyBorder="0" applyAlignment="0" applyProtection="0"/>
    <xf numFmtId="38" fontId="42" fillId="46" borderId="0" applyNumberFormat="0" applyBorder="0" applyAlignment="0" applyProtection="0"/>
    <xf numFmtId="0" fontId="43" fillId="0" borderId="27" applyNumberFormat="0" applyAlignment="0" applyProtection="0"/>
    <xf numFmtId="166" fontId="44" fillId="0" borderId="28" applyNumberFormat="0" applyAlignment="0" applyProtection="0">
      <alignment horizontal="left" vertical="center"/>
    </xf>
    <xf numFmtId="0" fontId="43" fillId="0" borderId="29" applyNumberFormat="0" applyProtection="0">
      <alignment horizontal="left" vertical="center"/>
    </xf>
    <xf numFmtId="166" fontId="44" fillId="0" borderId="30">
      <alignment horizontal="left" vertical="center"/>
    </xf>
    <xf numFmtId="0" fontId="45" fillId="0" borderId="31" applyNumberFormat="0" applyFill="0" applyAlignment="0" applyProtection="0"/>
    <xf numFmtId="166" fontId="46" fillId="0" borderId="32" applyNumberFormat="0" applyFill="0" applyAlignment="0" applyProtection="0"/>
    <xf numFmtId="0" fontId="47" fillId="0" borderId="33" applyNumberFormat="0" applyFill="0" applyAlignment="0" applyProtection="0"/>
    <xf numFmtId="166" fontId="48" fillId="0" borderId="34" applyNumberFormat="0" applyFill="0" applyAlignment="0" applyProtection="0"/>
    <xf numFmtId="0" fontId="49" fillId="0" borderId="35" applyNumberFormat="0" applyFill="0" applyAlignment="0" applyProtection="0"/>
    <xf numFmtId="166" fontId="50" fillId="0" borderId="36" applyNumberFormat="0" applyFill="0" applyAlignment="0" applyProtection="0"/>
    <xf numFmtId="0" fontId="49" fillId="0" borderId="0" applyNumberFormat="0" applyFill="0" applyBorder="0" applyAlignment="0" applyProtection="0"/>
    <xf numFmtId="166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66" fontId="52" fillId="0" borderId="0" applyNumberFormat="0" applyFill="0" applyBorder="0" applyAlignment="0" applyProtection="0">
      <alignment vertical="top"/>
      <protection locked="0"/>
    </xf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177" fontId="6" fillId="47" borderId="37" applyFont="0" applyAlignment="0">
      <protection locked="0"/>
    </xf>
    <xf numFmtId="10" fontId="41" fillId="48" borderId="0" applyBorder="0" applyAlignment="0" applyProtection="0"/>
    <xf numFmtId="10" fontId="42" fillId="49" borderId="8" applyNumberFormat="0" applyBorder="0" applyAlignment="0" applyProtection="0"/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0" fontId="53" fillId="0" borderId="38" applyNumberFormat="0" applyFill="0" applyAlignment="0" applyProtection="0"/>
    <xf numFmtId="166" fontId="54" fillId="0" borderId="39" applyNumberFormat="0" applyFill="0" applyAlignment="0" applyProtection="0"/>
    <xf numFmtId="0" fontId="55" fillId="47" borderId="0" applyNumberFormat="0" applyBorder="0" applyAlignment="0" applyProtection="0"/>
    <xf numFmtId="166" fontId="56" fillId="51" borderId="0" applyNumberFormat="0" applyBorder="0" applyAlignment="0" applyProtection="0"/>
    <xf numFmtId="0" fontId="57" fillId="0" borderId="0"/>
    <xf numFmtId="0" fontId="58" fillId="0" borderId="0" applyNumberFormat="0" applyBorder="0" applyProtection="0"/>
    <xf numFmtId="166" fontId="59" fillId="0" borderId="0"/>
    <xf numFmtId="0" fontId="60" fillId="0" borderId="0" applyNumberFormat="0" applyBorder="0" applyProtection="0"/>
    <xf numFmtId="0" fontId="61" fillId="0" borderId="0" applyNumberFormat="0" applyBorder="0" applyProtection="0"/>
    <xf numFmtId="166" fontId="62" fillId="0" borderId="0"/>
    <xf numFmtId="0" fontId="63" fillId="0" borderId="0" applyNumberFormat="0" applyBorder="0" applyProtection="0"/>
    <xf numFmtId="0" fontId="64" fillId="0" borderId="0" applyNumberFormat="0" applyBorder="0" applyProtection="0"/>
    <xf numFmtId="0" fontId="3" fillId="0" borderId="0" applyNumberFormat="0" applyBorder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185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0" fontId="66" fillId="39" borderId="42" applyNumberFormat="0" applyAlignment="0" applyProtection="0"/>
    <xf numFmtId="166" fontId="67" fillId="40" borderId="43" applyNumberFormat="0" applyAlignment="0" applyProtection="0"/>
    <xf numFmtId="10" fontId="6" fillId="0" borderId="0" applyFont="0" applyFill="0" applyBorder="0" applyAlignment="0" applyProtection="0"/>
    <xf numFmtId="10" fontId="59" fillId="0" borderId="0" applyFont="0" applyFill="0" applyBorder="0" applyAlignment="0" applyProtection="0"/>
    <xf numFmtId="0" fontId="58" fillId="0" borderId="0" applyNumberFormat="0" applyBorder="0">
      <protection locked="0"/>
    </xf>
    <xf numFmtId="166" fontId="23" fillId="0" borderId="0">
      <protection locked="0"/>
    </xf>
    <xf numFmtId="0" fontId="61" fillId="0" borderId="0" applyNumberFormat="0" applyBorder="0" applyProtection="0">
      <alignment horizontal="left"/>
    </xf>
    <xf numFmtId="0" fontId="68" fillId="0" borderId="0" applyNumberFormat="0" applyBorder="0" applyProtection="0"/>
    <xf numFmtId="166" fontId="69" fillId="0" borderId="0"/>
    <xf numFmtId="0" fontId="70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177" fontId="72" fillId="0" borderId="0" applyFill="0" applyBorder="0" applyAlignment="0" applyProtection="0"/>
    <xf numFmtId="178" fontId="73" fillId="0" borderId="0" applyNumberFormat="0" applyFill="0" applyBorder="0" applyAlignment="0" applyProtection="0"/>
    <xf numFmtId="0" fontId="74" fillId="0" borderId="44" applyNumberFormat="0" applyFill="0" applyAlignment="0" applyProtection="0"/>
    <xf numFmtId="166" fontId="75" fillId="0" borderId="45" applyNumberFormat="0" applyFill="0" applyAlignment="0" applyProtection="0"/>
    <xf numFmtId="0" fontId="68" fillId="0" borderId="0" applyNumberFormat="0" applyBorder="0" applyProtection="0"/>
    <xf numFmtId="166" fontId="69" fillId="0" borderId="0"/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76" fillId="0" borderId="0" applyNumberFormat="0" applyFill="0" applyBorder="0" applyAlignment="0" applyProtection="0"/>
    <xf numFmtId="166" fontId="77" fillId="0" borderId="0" applyNumberFormat="0" applyFill="0" applyBorder="0" applyAlignment="0" applyProtection="0"/>
    <xf numFmtId="0" fontId="58" fillId="19" borderId="0" applyNumberFormat="0" applyBorder="0" applyAlignment="0" applyProtection="0"/>
    <xf numFmtId="166" fontId="23" fillId="20" borderId="0" applyNumberFormat="0" applyBorder="0" applyAlignment="0" applyProtection="0"/>
    <xf numFmtId="191" fontId="6" fillId="0" borderId="0" applyFont="0" applyFill="0" applyBorder="0" applyAlignment="0" applyProtection="0"/>
    <xf numFmtId="191" fontId="23" fillId="0" borderId="0" applyFont="0" applyFill="0" applyBorder="0" applyAlignment="0" applyProtection="0"/>
    <xf numFmtId="0" fontId="78" fillId="0" borderId="37" applyNumberFormat="0" applyProtection="0">
      <alignment horizontal="center"/>
    </xf>
    <xf numFmtId="166" fontId="79" fillId="0" borderId="8">
      <alignment horizontal="center"/>
    </xf>
    <xf numFmtId="0" fontId="6" fillId="0" borderId="0" applyNumberFormat="0" applyFont="0" applyBorder="0" applyProtection="0">
      <alignment vertical="top"/>
    </xf>
    <xf numFmtId="166" fontId="65" fillId="0" borderId="0">
      <alignment vertical="top"/>
    </xf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166" fontId="15" fillId="32" borderId="0" applyNumberFormat="0" applyBorder="0" applyAlignment="0" applyProtection="0"/>
    <xf numFmtId="166" fontId="15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166" fontId="15" fillId="34" borderId="0" applyNumberFormat="0" applyBorder="0" applyAlignment="0" applyProtection="0"/>
    <xf numFmtId="166" fontId="15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166" fontId="15" fillId="36" borderId="0" applyNumberFormat="0" applyBorder="0" applyAlignment="0" applyProtection="0"/>
    <xf numFmtId="166" fontId="15" fillId="3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166" fontId="15" fillId="28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166" fontId="15" fillId="38" borderId="0" applyNumberFormat="0" applyBorder="0" applyAlignment="0" applyProtection="0"/>
    <xf numFmtId="166" fontId="15" fillId="38" borderId="0" applyNumberFormat="0" applyBorder="0" applyAlignment="0" applyProtection="0"/>
    <xf numFmtId="179" fontId="6" fillId="0" borderId="46" applyFont="0">
      <protection locked="0"/>
    </xf>
    <xf numFmtId="180" fontId="7" fillId="0" borderId="47">
      <protection locked="0"/>
    </xf>
    <xf numFmtId="0" fontId="80" fillId="13" borderId="23" applyNumberFormat="0" applyAlignment="0" applyProtection="0"/>
    <xf numFmtId="0" fontId="80" fillId="13" borderId="23" applyNumberFormat="0" applyAlignment="0" applyProtection="0"/>
    <xf numFmtId="166" fontId="81" fillId="14" borderId="24" applyNumberFormat="0" applyAlignment="0" applyProtection="0"/>
    <xf numFmtId="166" fontId="81" fillId="14" borderId="24" applyNumberFormat="0" applyAlignment="0" applyProtection="0"/>
    <xf numFmtId="0" fontId="78" fillId="0" borderId="37" applyNumberFormat="0" applyProtection="0">
      <alignment horizontal="center"/>
    </xf>
    <xf numFmtId="166" fontId="79" fillId="0" borderId="8">
      <alignment horizontal="center"/>
    </xf>
    <xf numFmtId="0" fontId="78" fillId="0" borderId="0" applyNumberFormat="0" applyBorder="0" applyProtection="0">
      <alignment vertical="top"/>
    </xf>
    <xf numFmtId="166" fontId="79" fillId="0" borderId="0">
      <alignment vertical="top"/>
    </xf>
    <xf numFmtId="0" fontId="66" fillId="39" borderId="42" applyNumberFormat="0" applyAlignment="0" applyProtection="0"/>
    <xf numFmtId="0" fontId="66" fillId="39" borderId="42" applyNumberFormat="0" applyAlignment="0" applyProtection="0"/>
    <xf numFmtId="166" fontId="67" fillId="40" borderId="43" applyNumberFormat="0" applyAlignment="0" applyProtection="0"/>
    <xf numFmtId="166" fontId="67" fillId="40" borderId="43" applyNumberFormat="0" applyAlignment="0" applyProtection="0"/>
    <xf numFmtId="0" fontId="20" fillId="39" borderId="23" applyNumberFormat="0" applyAlignment="0" applyProtection="0"/>
    <xf numFmtId="0" fontId="20" fillId="39" borderId="23" applyNumberFormat="0" applyAlignment="0" applyProtection="0"/>
    <xf numFmtId="166" fontId="21" fillId="40" borderId="24" applyNumberFormat="0" applyAlignment="0" applyProtection="0"/>
    <xf numFmtId="166" fontId="21" fillId="40" borderId="24" applyNumberFormat="0" applyAlignment="0" applyProtection="0"/>
    <xf numFmtId="167" fontId="6" fillId="0" borderId="0" applyFont="0" applyFill="0" applyBorder="0" applyAlignment="0" applyProtection="0"/>
    <xf numFmtId="164" fontId="65" fillId="0" borderId="0" applyFont="0" applyFill="0" applyBorder="0" applyAlignment="0" applyProtection="0"/>
    <xf numFmtId="0" fontId="45" fillId="0" borderId="31" applyNumberFormat="0" applyFill="0" applyAlignment="0" applyProtection="0"/>
    <xf numFmtId="0" fontId="45" fillId="0" borderId="31" applyNumberFormat="0" applyFill="0" applyAlignment="0" applyProtection="0"/>
    <xf numFmtId="166" fontId="46" fillId="0" borderId="32" applyNumberFormat="0" applyFill="0" applyAlignment="0" applyProtection="0"/>
    <xf numFmtId="166" fontId="46" fillId="0" borderId="32" applyNumberFormat="0" applyFill="0" applyAlignment="0" applyProtection="0"/>
    <xf numFmtId="0" fontId="47" fillId="0" borderId="33" applyNumberFormat="0" applyFill="0" applyAlignment="0" applyProtection="0"/>
    <xf numFmtId="0" fontId="47" fillId="0" borderId="33" applyNumberFormat="0" applyFill="0" applyAlignment="0" applyProtection="0"/>
    <xf numFmtId="166" fontId="48" fillId="0" borderId="34" applyNumberFormat="0" applyFill="0" applyAlignment="0" applyProtection="0"/>
    <xf numFmtId="166" fontId="48" fillId="0" borderId="34" applyNumberFormat="0" applyFill="0" applyAlignment="0" applyProtection="0"/>
    <xf numFmtId="0" fontId="49" fillId="0" borderId="35" applyNumberFormat="0" applyFill="0" applyAlignment="0" applyProtection="0"/>
    <xf numFmtId="0" fontId="49" fillId="0" borderId="35" applyNumberFormat="0" applyFill="0" applyAlignment="0" applyProtection="0"/>
    <xf numFmtId="166" fontId="50" fillId="0" borderId="36" applyNumberFormat="0" applyFill="0" applyAlignment="0" applyProtection="0"/>
    <xf numFmtId="166" fontId="50" fillId="0" borderId="36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66" fontId="50" fillId="0" borderId="0" applyNumberFormat="0" applyFill="0" applyBorder="0" applyAlignment="0" applyProtection="0"/>
    <xf numFmtId="166" fontId="50" fillId="0" borderId="0" applyNumberFormat="0" applyFill="0" applyBorder="0" applyAlignment="0" applyProtection="0"/>
    <xf numFmtId="0" fontId="82" fillId="0" borderId="0" applyNumberFormat="0" applyBorder="0" applyProtection="0">
      <alignment horizontal="center" vertical="center" wrapText="1"/>
    </xf>
    <xf numFmtId="166" fontId="83" fillId="0" borderId="48" applyBorder="0">
      <alignment horizontal="center" vertical="center" wrapText="1"/>
    </xf>
    <xf numFmtId="179" fontId="84" fillId="11" borderId="46" applyProtection="0"/>
    <xf numFmtId="180" fontId="85" fillId="53" borderId="47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166" fontId="75" fillId="0" borderId="45" applyNumberFormat="0" applyFill="0" applyAlignment="0" applyProtection="0"/>
    <xf numFmtId="166" fontId="75" fillId="0" borderId="45" applyNumberFormat="0" applyFill="0" applyAlignment="0" applyProtection="0"/>
    <xf numFmtId="0" fontId="78" fillId="0" borderId="0" applyNumberFormat="0" applyBorder="0" applyProtection="0">
      <alignment horizontal="right" vertical="top" wrapText="1"/>
    </xf>
    <xf numFmtId="166" fontId="79" fillId="0" borderId="0">
      <alignment horizontal="right" vertical="top" wrapText="1"/>
    </xf>
    <xf numFmtId="0" fontId="78" fillId="0" borderId="0" applyNumberFormat="0" applyBorder="0" applyProtection="0"/>
    <xf numFmtId="166" fontId="79" fillId="0" borderId="0"/>
    <xf numFmtId="0" fontId="78" fillId="0" borderId="0" applyNumberFormat="0" applyBorder="0" applyProtection="0"/>
    <xf numFmtId="166" fontId="79" fillId="0" borderId="0"/>
    <xf numFmtId="0" fontId="78" fillId="0" borderId="0" applyNumberFormat="0" applyBorder="0" applyProtection="0"/>
    <xf numFmtId="166" fontId="79" fillId="0" borderId="0"/>
    <xf numFmtId="0" fontId="78" fillId="0" borderId="0" applyNumberFormat="0" applyBorder="0" applyProtection="0"/>
    <xf numFmtId="166" fontId="79" fillId="0" borderId="0"/>
    <xf numFmtId="0" fontId="24" fillId="42" borderId="25" applyNumberFormat="0" applyAlignment="0" applyProtection="0"/>
    <xf numFmtId="0" fontId="24" fillId="42" borderId="25" applyNumberFormat="0" applyAlignment="0" applyProtection="0"/>
    <xf numFmtId="166" fontId="25" fillId="43" borderId="26" applyNumberFormat="0" applyAlignment="0" applyProtection="0"/>
    <xf numFmtId="166" fontId="25" fillId="43" borderId="26" applyNumberFormat="0" applyAlignment="0" applyProtection="0"/>
    <xf numFmtId="0" fontId="78" fillId="0" borderId="37" applyNumberFormat="0" applyProtection="0">
      <alignment horizontal="center" wrapText="1"/>
    </xf>
    <xf numFmtId="166" fontId="79" fillId="0" borderId="8">
      <alignment horizontal="center" wrapText="1"/>
    </xf>
    <xf numFmtId="0" fontId="6" fillId="0" borderId="0" applyNumberFormat="0" applyFont="0" applyBorder="0" applyProtection="0">
      <alignment vertical="top"/>
    </xf>
    <xf numFmtId="166" fontId="65" fillId="0" borderId="0">
      <alignment vertical="top"/>
    </xf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0" fontId="55" fillId="47" borderId="0" applyNumberFormat="0" applyBorder="0" applyAlignment="0" applyProtection="0"/>
    <xf numFmtId="0" fontId="55" fillId="47" borderId="0" applyNumberFormat="0" applyBorder="0" applyAlignment="0" applyProtection="0"/>
    <xf numFmtId="166" fontId="56" fillId="51" borderId="0" applyNumberFormat="0" applyBorder="0" applyAlignment="0" applyProtection="0"/>
    <xf numFmtId="166" fontId="56" fillId="51" borderId="0" applyNumberFormat="0" applyBorder="0" applyAlignment="0" applyProtection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166" fontId="65" fillId="0" borderId="0"/>
    <xf numFmtId="0" fontId="65" fillId="0" borderId="0"/>
    <xf numFmtId="0" fontId="6" fillId="0" borderId="0" applyNumberFormat="0" applyFont="0" applyBorder="0" applyProtection="0"/>
    <xf numFmtId="166" fontId="65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9" fillId="0" borderId="0"/>
    <xf numFmtId="0" fontId="59" fillId="0" borderId="0"/>
    <xf numFmtId="0" fontId="59" fillId="0" borderId="0"/>
    <xf numFmtId="166" fontId="65" fillId="0" borderId="0"/>
    <xf numFmtId="0" fontId="12" fillId="0" borderId="0" applyNumberFormat="0" applyBorder="0" applyProtection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12" fillId="0" borderId="0" applyNumberFormat="0" applyBorder="0" applyProtection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6" fillId="0" borderId="0" applyNumberFormat="0" applyFont="0" applyBorder="0" applyProtection="0"/>
    <xf numFmtId="0" fontId="12" fillId="0" borderId="0" applyNumberFormat="0" applyBorder="0" applyProtection="0"/>
    <xf numFmtId="0" fontId="6" fillId="0" borderId="0" applyNumberFormat="0" applyFont="0" applyBorder="0" applyProtection="0"/>
    <xf numFmtId="0" fontId="12" fillId="0" borderId="0" applyNumberFormat="0" applyBorder="0" applyProtection="0"/>
    <xf numFmtId="166" fontId="13" fillId="0" borderId="0"/>
    <xf numFmtId="166" fontId="65" fillId="0" borderId="0"/>
    <xf numFmtId="166" fontId="13" fillId="0" borderId="0"/>
    <xf numFmtId="166" fontId="65" fillId="0" borderId="0"/>
    <xf numFmtId="0" fontId="12" fillId="0" borderId="0" applyNumberFormat="0" applyBorder="0" applyProtection="0"/>
    <xf numFmtId="166" fontId="1" fillId="0" borderId="0"/>
    <xf numFmtId="166" fontId="1" fillId="0" borderId="0"/>
    <xf numFmtId="166" fontId="1" fillId="0" borderId="0"/>
    <xf numFmtId="0" fontId="1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166" fontId="59" fillId="0" borderId="0"/>
    <xf numFmtId="166" fontId="59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0" fontId="6" fillId="0" borderId="0" applyNumberFormat="0" applyFont="0" applyBorder="0" applyProtection="0"/>
    <xf numFmtId="0" fontId="58" fillId="0" borderId="0" applyNumberFormat="0" applyBorder="0" applyProtection="0"/>
    <xf numFmtId="0" fontId="6" fillId="0" borderId="0" applyNumberFormat="0" applyFont="0" applyBorder="0" applyProtection="0"/>
    <xf numFmtId="166" fontId="65" fillId="0" borderId="0"/>
    <xf numFmtId="166" fontId="59" fillId="0" borderId="0"/>
    <xf numFmtId="166" fontId="65" fillId="0" borderId="0"/>
    <xf numFmtId="166" fontId="59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166" fontId="59" fillId="0" borderId="0"/>
    <xf numFmtId="166" fontId="65" fillId="0" borderId="0"/>
    <xf numFmtId="0" fontId="59" fillId="0" borderId="0"/>
    <xf numFmtId="0" fontId="2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59" fillId="0" borderId="0"/>
    <xf numFmtId="0" fontId="78" fillId="0" borderId="0" applyNumberFormat="0" applyBorder="0" applyProtection="0"/>
    <xf numFmtId="166" fontId="79" fillId="0" borderId="0"/>
    <xf numFmtId="0" fontId="78" fillId="0" borderId="37" applyNumberFormat="0" applyProtection="0">
      <alignment horizontal="center" wrapText="1"/>
    </xf>
    <xf numFmtId="166" fontId="79" fillId="0" borderId="8">
      <alignment horizontal="center" wrapText="1"/>
    </xf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166" fontId="19" fillId="6" borderId="0" applyNumberFormat="0" applyBorder="0" applyAlignment="0" applyProtection="0"/>
    <xf numFmtId="166" fontId="19" fillId="6" borderId="0" applyNumberFormat="0" applyBorder="0" applyAlignment="0" applyProtection="0"/>
    <xf numFmtId="192" fontId="86" fillId="47" borderId="0" applyBorder="0" applyAlignment="0">
      <protection locked="0"/>
    </xf>
    <xf numFmtId="192" fontId="87" fillId="50" borderId="49" applyNumberFormat="0" applyBorder="0" applyAlignment="0">
      <alignment vertical="center"/>
      <protection locked="0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6" fontId="34" fillId="0" borderId="0" applyNumberFormat="0" applyFill="0" applyBorder="0" applyAlignment="0" applyProtection="0"/>
    <xf numFmtId="166" fontId="34" fillId="0" borderId="0" applyNumberFormat="0" applyFill="0" applyBorder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0" fontId="6" fillId="48" borderId="40" applyNumberFormat="0" applyFont="0" applyAlignment="0" applyProtection="0"/>
    <xf numFmtId="0" fontId="6" fillId="48" borderId="40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166" fontId="13" fillId="52" borderId="41" applyNumberFormat="0" applyFont="0" applyAlignment="0" applyProtection="0"/>
    <xf numFmtId="166" fontId="65" fillId="52" borderId="41" applyNumberFormat="0" applyFont="0" applyAlignment="0" applyProtection="0"/>
    <xf numFmtId="166" fontId="13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0" fontId="78" fillId="0" borderId="37" applyNumberFormat="0" applyProtection="0">
      <alignment horizontal="center"/>
    </xf>
    <xf numFmtId="166" fontId="79" fillId="0" borderId="8">
      <alignment horizontal="center"/>
    </xf>
    <xf numFmtId="0" fontId="78" fillId="0" borderId="37" applyNumberFormat="0" applyProtection="0">
      <alignment horizontal="center" wrapText="1"/>
    </xf>
    <xf numFmtId="166" fontId="79" fillId="0" borderId="8">
      <alignment horizontal="center" wrapText="1"/>
    </xf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166" fontId="54" fillId="0" borderId="39" applyNumberFormat="0" applyFill="0" applyAlignment="0" applyProtection="0"/>
    <xf numFmtId="166" fontId="54" fillId="0" borderId="39" applyNumberFormat="0" applyFill="0" applyAlignment="0" applyProtection="0"/>
    <xf numFmtId="0" fontId="6" fillId="0" borderId="0" applyNumberFormat="0" applyFont="0" applyBorder="0" applyAlignment="0" applyProtection="0"/>
    <xf numFmtId="166" fontId="88" fillId="0" borderId="0" applyNumberFormat="0" applyFont="0" applyBorder="0" applyAlignment="0">
      <alignment horizontal="center"/>
    </xf>
    <xf numFmtId="193" fontId="41" fillId="0" borderId="0" applyBorder="0" applyProtection="0">
      <alignment vertical="top"/>
    </xf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0" fontId="3" fillId="0" borderId="0" applyNumberFormat="0" applyBorder="0" applyProtection="0"/>
    <xf numFmtId="0" fontId="3" fillId="0" borderId="0" applyNumberFormat="0" applyBorder="0" applyProtection="0"/>
    <xf numFmtId="0" fontId="3" fillId="0" borderId="0" applyNumberFormat="0" applyBorder="0" applyProtection="0"/>
    <xf numFmtId="166" fontId="5" fillId="0" borderId="0"/>
    <xf numFmtId="166" fontId="4" fillId="0" borderId="0"/>
    <xf numFmtId="166" fontId="5" fillId="0" borderId="0"/>
    <xf numFmtId="166" fontId="4" fillId="0" borderId="0"/>
    <xf numFmtId="193" fontId="41" fillId="0" borderId="0" applyBorder="0" applyProtection="0">
      <alignment vertical="top"/>
    </xf>
    <xf numFmtId="194" fontId="89" fillId="0" borderId="0">
      <alignment vertical="top"/>
    </xf>
    <xf numFmtId="194" fontId="89" fillId="0" borderId="0">
      <alignment vertical="top"/>
    </xf>
    <xf numFmtId="0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0" fontId="6" fillId="0" borderId="0" applyNumberFormat="0" applyFont="0" applyBorder="0" applyProtection="0"/>
    <xf numFmtId="0" fontId="6" fillId="54" borderId="37" applyNumberFormat="0" applyFont="0" applyAlignment="0" applyProtection="0"/>
    <xf numFmtId="166" fontId="65" fillId="55" borderId="8" applyNumberFormat="0" applyAlignment="0">
      <alignment horizontal="left"/>
    </xf>
    <xf numFmtId="0" fontId="6" fillId="54" borderId="37" applyNumberFormat="0" applyFont="0" applyAlignment="0" applyProtection="0"/>
    <xf numFmtId="166" fontId="65" fillId="55" borderId="8" applyNumberFormat="0" applyAlignment="0">
      <alignment horizontal="left"/>
    </xf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66" fontId="77" fillId="0" borderId="0" applyNumberFormat="0" applyFill="0" applyBorder="0" applyAlignment="0" applyProtection="0"/>
    <xf numFmtId="166" fontId="77" fillId="0" borderId="0" applyNumberFormat="0" applyFill="0" applyBorder="0" applyAlignment="0" applyProtection="0"/>
    <xf numFmtId="0" fontId="78" fillId="0" borderId="0" applyNumberFormat="0" applyBorder="0" applyProtection="0">
      <alignment horizontal="center"/>
    </xf>
    <xf numFmtId="166" fontId="79" fillId="0" borderId="0">
      <alignment horizontal="center"/>
    </xf>
    <xf numFmtId="171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4" fontId="90" fillId="7" borderId="0" applyBorder="0" applyProtection="0">
      <alignment horizontal="right"/>
    </xf>
    <xf numFmtId="0" fontId="78" fillId="0" borderId="0" applyNumberFormat="0" applyBorder="0" applyProtection="0">
      <alignment horizontal="left" vertical="top"/>
    </xf>
    <xf numFmtId="166" fontId="79" fillId="0" borderId="0">
      <alignment horizontal="left" vertical="top"/>
    </xf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166" fontId="40" fillId="8" borderId="0" applyNumberFormat="0" applyBorder="0" applyAlignment="0" applyProtection="0"/>
    <xf numFmtId="166" fontId="40" fillId="8" borderId="0" applyNumberFormat="0" applyBorder="0" applyAlignment="0" applyProtection="0"/>
    <xf numFmtId="167" fontId="8" fillId="0" borderId="0" applyBorder="0">
      <protection locked="0"/>
    </xf>
    <xf numFmtId="164" fontId="9" fillId="0" borderId="0">
      <protection locked="0"/>
    </xf>
    <xf numFmtId="0" fontId="78" fillId="0" borderId="0" applyNumberFormat="0" applyBorder="0" applyProtection="0"/>
    <xf numFmtId="166" fontId="79" fillId="0" borderId="0"/>
    <xf numFmtId="0" fontId="97" fillId="0" borderId="0"/>
    <xf numFmtId="9" fontId="98" fillId="0" borderId="0" applyFont="0" applyFill="0" applyBorder="0" applyAlignment="0" applyProtection="0"/>
    <xf numFmtId="44" fontId="98" fillId="0" borderId="0" applyFont="0" applyFill="0" applyBorder="0" applyAlignment="0" applyProtection="0"/>
    <xf numFmtId="42" fontId="98" fillId="0" borderId="0" applyFont="0" applyFill="0" applyBorder="0" applyAlignment="0" applyProtection="0"/>
    <xf numFmtId="43" fontId="98" fillId="0" borderId="0" applyFont="0" applyFill="0" applyBorder="0" applyAlignment="0" applyProtection="0"/>
    <xf numFmtId="41" fontId="98" fillId="0" borderId="0" applyFont="0" applyFill="0" applyBorder="0" applyAlignment="0" applyProtection="0"/>
    <xf numFmtId="0" fontId="7" fillId="0" borderId="0"/>
    <xf numFmtId="0" fontId="97" fillId="0" borderId="0"/>
    <xf numFmtId="0" fontId="97" fillId="0" borderId="0"/>
    <xf numFmtId="0" fontId="99" fillId="0" borderId="0" applyNumberFormat="0" applyFill="0" applyBorder="0" applyAlignment="0" applyProtection="0"/>
    <xf numFmtId="0" fontId="97" fillId="0" borderId="0"/>
    <xf numFmtId="0" fontId="7" fillId="0" borderId="0"/>
    <xf numFmtId="0" fontId="97" fillId="0" borderId="0"/>
  </cellStyleXfs>
  <cellXfs count="152">
    <xf numFmtId="0" fontId="0" fillId="0" borderId="0" xfId="0"/>
    <xf numFmtId="0" fontId="26" fillId="0" borderId="0" xfId="1" applyFont="1"/>
    <xf numFmtId="0" fontId="26" fillId="0" borderId="0" xfId="1" applyFont="1" applyAlignment="1">
      <alignment horizontal="right"/>
    </xf>
    <xf numFmtId="0" fontId="91" fillId="0" borderId="0" xfId="1" applyFont="1" applyAlignment="1">
      <alignment horizontal="right"/>
    </xf>
    <xf numFmtId="0" fontId="91" fillId="0" borderId="0" xfId="1" applyFont="1" applyAlignment="1">
      <alignment horizontal="center"/>
    </xf>
    <xf numFmtId="0" fontId="91" fillId="0" borderId="0" xfId="1" applyFont="1"/>
    <xf numFmtId="0" fontId="91" fillId="0" borderId="13" xfId="1" applyFont="1" applyBorder="1" applyAlignment="1">
      <alignment horizontal="center" vertical="center" wrapText="1"/>
    </xf>
    <xf numFmtId="0" fontId="91" fillId="0" borderId="14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left" vertical="center" wrapText="1"/>
    </xf>
    <xf numFmtId="3" fontId="91" fillId="2" borderId="50" xfId="1" applyNumberFormat="1" applyFont="1" applyFill="1" applyBorder="1" applyAlignment="1">
      <alignment horizontal="right" vertical="center" wrapText="1"/>
    </xf>
    <xf numFmtId="3" fontId="91" fillId="2" borderId="3" xfId="1" applyNumberFormat="1" applyFont="1" applyFill="1" applyBorder="1" applyAlignment="1">
      <alignment horizontal="right" vertical="center" wrapText="1"/>
    </xf>
    <xf numFmtId="3" fontId="91" fillId="2" borderId="4" xfId="1" applyNumberFormat="1" applyFont="1" applyFill="1" applyBorder="1" applyAlignment="1">
      <alignment horizontal="right" vertical="center" wrapText="1"/>
    </xf>
    <xf numFmtId="0" fontId="26" fillId="0" borderId="17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/>
    </xf>
    <xf numFmtId="0" fontId="26" fillId="0" borderId="6" xfId="1" applyFont="1" applyBorder="1" applyAlignment="1">
      <alignment horizontal="left" vertical="center" wrapText="1"/>
    </xf>
    <xf numFmtId="3" fontId="91" fillId="2" borderId="51" xfId="1" applyNumberFormat="1" applyFont="1" applyFill="1" applyBorder="1" applyAlignment="1">
      <alignment horizontal="right" vertical="center" wrapText="1"/>
    </xf>
    <xf numFmtId="3" fontId="91" fillId="2" borderId="18" xfId="1" applyNumberFormat="1" applyFont="1" applyFill="1" applyBorder="1" applyAlignment="1">
      <alignment horizontal="right" vertical="center" wrapText="1"/>
    </xf>
    <xf numFmtId="0" fontId="26" fillId="0" borderId="10" xfId="1" applyFont="1" applyBorder="1"/>
    <xf numFmtId="3" fontId="91" fillId="2" borderId="52" xfId="1" applyNumberFormat="1" applyFont="1" applyFill="1" applyBorder="1" applyAlignment="1">
      <alignment horizontal="right" vertical="center" wrapText="1"/>
    </xf>
    <xf numFmtId="3" fontId="91" fillId="2" borderId="8" xfId="1" applyNumberFormat="1" applyFont="1" applyFill="1" applyBorder="1" applyAlignment="1">
      <alignment horizontal="right" vertical="center" wrapText="1"/>
    </xf>
    <xf numFmtId="3" fontId="26" fillId="0" borderId="8" xfId="1" applyNumberFormat="1" applyFont="1" applyBorder="1" applyAlignment="1">
      <alignment horizontal="right" vertical="center" wrapText="1"/>
    </xf>
    <xf numFmtId="3" fontId="26" fillId="0" borderId="9" xfId="1" applyNumberFormat="1" applyFont="1" applyBorder="1" applyAlignment="1">
      <alignment horizontal="right" vertical="center" wrapText="1"/>
    </xf>
    <xf numFmtId="3" fontId="26" fillId="2" borderId="8" xfId="1" applyNumberFormat="1" applyFont="1" applyFill="1" applyBorder="1" applyAlignment="1">
      <alignment horizontal="right" vertical="center" wrapText="1"/>
    </xf>
    <xf numFmtId="3" fontId="26" fillId="0" borderId="9" xfId="1" applyNumberFormat="1" applyFont="1" applyBorder="1" applyAlignment="1">
      <alignment horizontal="right" vertical="center"/>
    </xf>
    <xf numFmtId="0" fontId="26" fillId="0" borderId="11" xfId="1" applyFont="1" applyBorder="1" applyAlignment="1">
      <alignment horizontal="center" vertical="center"/>
    </xf>
    <xf numFmtId="0" fontId="26" fillId="0" borderId="11" xfId="1" applyFont="1" applyBorder="1" applyAlignment="1">
      <alignment horizontal="left" vertical="center" wrapText="1"/>
    </xf>
    <xf numFmtId="3" fontId="91" fillId="2" borderId="19" xfId="1" applyNumberFormat="1" applyFont="1" applyFill="1" applyBorder="1" applyAlignment="1">
      <alignment horizontal="right" vertical="center" wrapText="1"/>
    </xf>
    <xf numFmtId="3" fontId="26" fillId="2" borderId="13" xfId="1" applyNumberFormat="1" applyFont="1" applyFill="1" applyBorder="1" applyAlignment="1">
      <alignment horizontal="right" vertical="center" wrapText="1"/>
    </xf>
    <xf numFmtId="3" fontId="26" fillId="0" borderId="13" xfId="1" applyNumberFormat="1" applyFont="1" applyBorder="1" applyAlignment="1">
      <alignment horizontal="right" vertical="center" wrapText="1"/>
    </xf>
    <xf numFmtId="3" fontId="26" fillId="0" borderId="14" xfId="1" applyNumberFormat="1" applyFont="1" applyBorder="1" applyAlignment="1">
      <alignment horizontal="right" vertical="center" wrapText="1"/>
    </xf>
    <xf numFmtId="0" fontId="26" fillId="0" borderId="15" xfId="1" applyFont="1" applyBorder="1"/>
    <xf numFmtId="0" fontId="26" fillId="0" borderId="20" xfId="1" applyFont="1" applyBorder="1" applyAlignment="1">
      <alignment horizontal="center" vertical="center"/>
    </xf>
    <xf numFmtId="0" fontId="26" fillId="0" borderId="20" xfId="1" applyFont="1" applyBorder="1" applyAlignment="1">
      <alignment horizontal="left" vertical="center" wrapText="1"/>
    </xf>
    <xf numFmtId="3" fontId="91" fillId="2" borderId="16" xfId="1" applyNumberFormat="1" applyFont="1" applyFill="1" applyBorder="1" applyAlignment="1">
      <alignment horizontal="right" vertical="center" wrapText="1"/>
    </xf>
    <xf numFmtId="0" fontId="26" fillId="0" borderId="17" xfId="1" applyFont="1" applyBorder="1"/>
    <xf numFmtId="0" fontId="91" fillId="0" borderId="20" xfId="1" applyFont="1" applyBorder="1" applyAlignment="1">
      <alignment horizontal="left" vertical="center"/>
    </xf>
    <xf numFmtId="0" fontId="91" fillId="0" borderId="20" xfId="1" applyFont="1" applyBorder="1" applyAlignment="1">
      <alignment horizontal="left" vertical="center" wrapText="1"/>
    </xf>
    <xf numFmtId="3" fontId="91" fillId="2" borderId="51" xfId="1" applyNumberFormat="1" applyFont="1" applyFill="1" applyBorder="1" applyAlignment="1">
      <alignment horizontal="right" vertical="center"/>
    </xf>
    <xf numFmtId="3" fontId="91" fillId="0" borderId="18" xfId="1" applyNumberFormat="1" applyFont="1" applyBorder="1" applyAlignment="1">
      <alignment horizontal="right" vertical="center"/>
    </xf>
    <xf numFmtId="3" fontId="91" fillId="0" borderId="4" xfId="1" applyNumberFormat="1" applyFont="1" applyBorder="1" applyAlignment="1">
      <alignment horizontal="right" vertical="center"/>
    </xf>
    <xf numFmtId="0" fontId="26" fillId="0" borderId="6" xfId="1" applyFont="1" applyBorder="1" applyAlignment="1">
      <alignment horizontal="left" vertical="center"/>
    </xf>
    <xf numFmtId="4" fontId="26" fillId="2" borderId="52" xfId="1" applyNumberFormat="1" applyFont="1" applyFill="1" applyBorder="1" applyAlignment="1">
      <alignment horizontal="right" vertical="center"/>
    </xf>
    <xf numFmtId="0" fontId="26" fillId="0" borderId="6" xfId="1" applyFont="1" applyBorder="1" applyAlignment="1">
      <alignment horizontal="right" vertical="center" wrapText="1"/>
    </xf>
    <xf numFmtId="0" fontId="26" fillId="0" borderId="11" xfId="1" applyFont="1" applyBorder="1" applyAlignment="1">
      <alignment horizontal="left" vertical="center"/>
    </xf>
    <xf numFmtId="0" fontId="26" fillId="0" borderId="11" xfId="1" applyFont="1" applyBorder="1" applyAlignment="1">
      <alignment horizontal="right" vertical="center" wrapText="1"/>
    </xf>
    <xf numFmtId="4" fontId="26" fillId="2" borderId="19" xfId="1" applyNumberFormat="1" applyFont="1" applyFill="1" applyBorder="1" applyAlignment="1">
      <alignment horizontal="right" vertical="center"/>
    </xf>
    <xf numFmtId="0" fontId="26" fillId="0" borderId="0" xfId="1" applyFont="1" applyAlignment="1">
      <alignment horizontal="left" vertical="center"/>
    </xf>
    <xf numFmtId="0" fontId="91" fillId="0" borderId="0" xfId="1" applyFont="1" applyAlignment="1">
      <alignment horizontal="center" vertical="center" wrapText="1"/>
    </xf>
    <xf numFmtId="3" fontId="91" fillId="0" borderId="0" xfId="1" applyNumberFormat="1" applyFont="1" applyAlignment="1">
      <alignment horizontal="center" vertical="center" wrapText="1"/>
    </xf>
    <xf numFmtId="0" fontId="26" fillId="0" borderId="0" xfId="1" applyFont="1" applyAlignment="1">
      <alignment horizontal="left" vertical="center" wrapText="1" indent="4"/>
    </xf>
    <xf numFmtId="3" fontId="26" fillId="0" borderId="8" xfId="1" applyNumberFormat="1" applyFont="1" applyBorder="1" applyAlignment="1">
      <alignment horizontal="right" vertical="center"/>
    </xf>
    <xf numFmtId="3" fontId="26" fillId="0" borderId="13" xfId="1" applyNumberFormat="1" applyFont="1" applyBorder="1" applyAlignment="1">
      <alignment horizontal="right" vertical="center"/>
    </xf>
    <xf numFmtId="3" fontId="26" fillId="2" borderId="53" xfId="1" applyNumberFormat="1" applyFont="1" applyFill="1" applyBorder="1" applyAlignment="1">
      <alignment horizontal="right" vertical="center" wrapText="1"/>
    </xf>
    <xf numFmtId="3" fontId="91" fillId="2" borderId="3" xfId="1" applyNumberFormat="1" applyFont="1" applyFill="1" applyBorder="1" applyAlignment="1">
      <alignment horizontal="right" vertical="center"/>
    </xf>
    <xf numFmtId="3" fontId="92" fillId="2" borderId="52" xfId="1" applyNumberFormat="1" applyFont="1" applyFill="1" applyBorder="1" applyAlignment="1">
      <alignment horizontal="right" vertical="center" wrapText="1"/>
    </xf>
    <xf numFmtId="3" fontId="92" fillId="2" borderId="8" xfId="1" applyNumberFormat="1" applyFont="1" applyFill="1" applyBorder="1" applyAlignment="1">
      <alignment horizontal="right" vertical="center" wrapText="1"/>
    </xf>
    <xf numFmtId="3" fontId="92" fillId="0" borderId="8" xfId="1" applyNumberFormat="1" applyFont="1" applyBorder="1" applyAlignment="1">
      <alignment horizontal="right" vertical="center" wrapText="1"/>
    </xf>
    <xf numFmtId="3" fontId="92" fillId="0" borderId="9" xfId="1" applyNumberFormat="1" applyFont="1" applyBorder="1" applyAlignment="1">
      <alignment horizontal="right" vertical="center" wrapText="1"/>
    </xf>
    <xf numFmtId="4" fontId="26" fillId="0" borderId="0" xfId="1" applyNumberFormat="1" applyFont="1"/>
    <xf numFmtId="3" fontId="93" fillId="2" borderId="52" xfId="1" applyNumberFormat="1" applyFont="1" applyFill="1" applyBorder="1" applyAlignment="1">
      <alignment horizontal="right" vertical="center" wrapText="1"/>
    </xf>
    <xf numFmtId="3" fontId="93" fillId="2" borderId="8" xfId="1" applyNumberFormat="1" applyFont="1" applyFill="1" applyBorder="1" applyAlignment="1">
      <alignment horizontal="right" vertical="center" wrapText="1"/>
    </xf>
    <xf numFmtId="3" fontId="26" fillId="0" borderId="0" xfId="1" applyNumberFormat="1" applyFont="1"/>
    <xf numFmtId="3" fontId="91" fillId="0" borderId="0" xfId="1" applyNumberFormat="1" applyFont="1" applyAlignment="1">
      <alignment horizontal="center"/>
    </xf>
    <xf numFmtId="3" fontId="91" fillId="0" borderId="12" xfId="1" applyNumberFormat="1" applyFont="1" applyBorder="1" applyAlignment="1">
      <alignment horizontal="center" vertical="center" wrapText="1"/>
    </xf>
    <xf numFmtId="0" fontId="94" fillId="0" borderId="0" xfId="1" applyFont="1"/>
    <xf numFmtId="4" fontId="94" fillId="0" borderId="0" xfId="1" applyNumberFormat="1" applyFont="1"/>
    <xf numFmtId="3" fontId="26" fillId="0" borderId="14" xfId="1" applyNumberFormat="1" applyFont="1" applyBorder="1" applyAlignment="1">
      <alignment horizontal="right" vertical="center"/>
    </xf>
    <xf numFmtId="3" fontId="91" fillId="56" borderId="18" xfId="1" applyNumberFormat="1" applyFont="1" applyFill="1" applyBorder="1" applyAlignment="1">
      <alignment horizontal="right" vertical="center" wrapText="1"/>
    </xf>
    <xf numFmtId="4" fontId="91" fillId="0" borderId="0" xfId="1" applyNumberFormat="1" applyFont="1"/>
    <xf numFmtId="3" fontId="26" fillId="0" borderId="16" xfId="1" applyNumberFormat="1" applyFont="1" applyBorder="1" applyAlignment="1">
      <alignment horizontal="right" vertical="center" wrapText="1"/>
    </xf>
    <xf numFmtId="3" fontId="92" fillId="0" borderId="8" xfId="1" applyNumberFormat="1" applyFont="1" applyBorder="1" applyAlignment="1">
      <alignment horizontal="right" vertical="center"/>
    </xf>
    <xf numFmtId="3" fontId="91" fillId="56" borderId="8" xfId="1" applyNumberFormat="1" applyFont="1" applyFill="1" applyBorder="1" applyAlignment="1">
      <alignment horizontal="right" vertical="center" wrapText="1"/>
    </xf>
    <xf numFmtId="3" fontId="91" fillId="56" borderId="8" xfId="1" applyNumberFormat="1" applyFont="1" applyFill="1" applyBorder="1" applyAlignment="1">
      <alignment horizontal="right" vertical="center"/>
    </xf>
    <xf numFmtId="3" fontId="91" fillId="56" borderId="9" xfId="1" applyNumberFormat="1" applyFont="1" applyFill="1" applyBorder="1" applyAlignment="1">
      <alignment horizontal="right" vertical="center" wrapText="1"/>
    </xf>
    <xf numFmtId="3" fontId="26" fillId="2" borderId="51" xfId="1" applyNumberFormat="1" applyFont="1" applyFill="1" applyBorder="1" applyAlignment="1">
      <alignment horizontal="right" vertical="center" wrapText="1"/>
    </xf>
    <xf numFmtId="0" fontId="92" fillId="0" borderId="6" xfId="1" applyFont="1" applyBorder="1" applyAlignment="1">
      <alignment horizontal="center" vertical="center"/>
    </xf>
    <xf numFmtId="0" fontId="92" fillId="0" borderId="6" xfId="1" applyFont="1" applyBorder="1" applyAlignment="1">
      <alignment horizontal="left" vertical="center" wrapText="1"/>
    </xf>
    <xf numFmtId="3" fontId="91" fillId="0" borderId="8" xfId="1" applyNumberFormat="1" applyFont="1" applyBorder="1" applyAlignment="1">
      <alignment horizontal="right" vertical="center" wrapText="1"/>
    </xf>
    <xf numFmtId="4" fontId="91" fillId="0" borderId="0" xfId="1" applyNumberFormat="1" applyFont="1" applyAlignment="1">
      <alignment horizontal="center"/>
    </xf>
    <xf numFmtId="4" fontId="91" fillId="0" borderId="0" xfId="1" applyNumberFormat="1" applyFont="1" applyAlignment="1">
      <alignment horizontal="center" vertical="center" wrapText="1"/>
    </xf>
    <xf numFmtId="4" fontId="91" fillId="0" borderId="13" xfId="1" applyNumberFormat="1" applyFont="1" applyBorder="1" applyAlignment="1">
      <alignment horizontal="center" vertical="center" wrapText="1"/>
    </xf>
    <xf numFmtId="4" fontId="91" fillId="2" borderId="8" xfId="1" applyNumberFormat="1" applyFont="1" applyFill="1" applyBorder="1" applyAlignment="1">
      <alignment horizontal="right" vertical="center" wrapText="1"/>
    </xf>
    <xf numFmtId="0" fontId="26" fillId="0" borderId="0" xfId="1" applyFont="1" applyAlignment="1">
      <alignment horizontal="right" wrapText="1"/>
    </xf>
    <xf numFmtId="0" fontId="26" fillId="0" borderId="0" xfId="1" applyFont="1" applyAlignment="1">
      <alignment wrapText="1"/>
    </xf>
    <xf numFmtId="195" fontId="26" fillId="0" borderId="0" xfId="1" applyNumberFormat="1" applyFont="1"/>
    <xf numFmtId="2" fontId="95" fillId="0" borderId="0" xfId="1" applyNumberFormat="1" applyFont="1" applyAlignment="1">
      <alignment horizontal="right" vertical="top" wrapText="1"/>
    </xf>
    <xf numFmtId="0" fontId="26" fillId="0" borderId="10" xfId="1" applyFont="1" applyBorder="1" applyAlignment="1">
      <alignment vertical="center" wrapText="1"/>
    </xf>
    <xf numFmtId="0" fontId="26" fillId="0" borderId="15" xfId="1" applyFont="1" applyBorder="1" applyAlignment="1">
      <alignment vertical="center" wrapText="1"/>
    </xf>
    <xf numFmtId="4" fontId="94" fillId="57" borderId="0" xfId="1" applyNumberFormat="1" applyFont="1" applyFill="1"/>
    <xf numFmtId="3" fontId="94" fillId="0" borderId="0" xfId="1" applyNumberFormat="1" applyFont="1"/>
    <xf numFmtId="3" fontId="26" fillId="2" borderId="8" xfId="1" applyNumberFormat="1" applyFont="1" applyFill="1" applyBorder="1" applyAlignment="1">
      <alignment horizontal="right" vertical="center"/>
    </xf>
    <xf numFmtId="3" fontId="26" fillId="2" borderId="13" xfId="1" applyNumberFormat="1" applyFont="1" applyFill="1" applyBorder="1" applyAlignment="1">
      <alignment horizontal="right" vertical="center"/>
    </xf>
    <xf numFmtId="4" fontId="91" fillId="0" borderId="12" xfId="1" applyNumberFormat="1" applyFont="1" applyBorder="1" applyAlignment="1">
      <alignment horizontal="center" vertical="center" wrapText="1"/>
    </xf>
    <xf numFmtId="4" fontId="91" fillId="0" borderId="14" xfId="1" applyNumberFormat="1" applyFont="1" applyBorder="1" applyAlignment="1">
      <alignment horizontal="center" vertical="center" wrapText="1"/>
    </xf>
    <xf numFmtId="2" fontId="95" fillId="0" borderId="0" xfId="1" applyNumberFormat="1" applyFont="1" applyAlignment="1">
      <alignment horizontal="right"/>
    </xf>
    <xf numFmtId="0" fontId="26" fillId="0" borderId="5" xfId="1" applyFont="1" applyBorder="1" applyAlignment="1">
      <alignment vertical="center" wrapText="1"/>
    </xf>
    <xf numFmtId="0" fontId="91" fillId="0" borderId="19" xfId="1" applyFont="1" applyBorder="1" applyAlignment="1">
      <alignment horizontal="center" vertical="center" wrapText="1"/>
    </xf>
    <xf numFmtId="3" fontId="92" fillId="0" borderId="13" xfId="1" applyNumberFormat="1" applyFont="1" applyBorder="1" applyAlignment="1">
      <alignment horizontal="right" vertical="center" wrapText="1"/>
    </xf>
    <xf numFmtId="3" fontId="93" fillId="2" borderId="4" xfId="1" applyNumberFormat="1" applyFont="1" applyFill="1" applyBorder="1" applyAlignment="1">
      <alignment horizontal="right" vertical="center" wrapText="1"/>
    </xf>
    <xf numFmtId="3" fontId="92" fillId="0" borderId="14" xfId="1" applyNumberFormat="1" applyFont="1" applyBorder="1" applyAlignment="1">
      <alignment horizontal="right" vertical="center" wrapText="1"/>
    </xf>
    <xf numFmtId="3" fontId="93" fillId="56" borderId="17" xfId="1" applyNumberFormat="1" applyFont="1" applyFill="1" applyBorder="1" applyAlignment="1">
      <alignment horizontal="right" vertical="center" wrapText="1"/>
    </xf>
    <xf numFmtId="3" fontId="93" fillId="56" borderId="9" xfId="1" applyNumberFormat="1" applyFont="1" applyFill="1" applyBorder="1" applyAlignment="1">
      <alignment horizontal="right" vertical="center" wrapText="1"/>
    </xf>
    <xf numFmtId="0" fontId="91" fillId="0" borderId="62" xfId="1" applyFont="1" applyBorder="1" applyAlignment="1">
      <alignment horizontal="center" vertical="center" wrapText="1"/>
    </xf>
    <xf numFmtId="4" fontId="91" fillId="0" borderId="53" xfId="1" applyNumberFormat="1" applyFont="1" applyBorder="1" applyAlignment="1">
      <alignment horizontal="center" vertical="center" wrapText="1"/>
    </xf>
    <xf numFmtId="0" fontId="91" fillId="0" borderId="53" xfId="1" applyFont="1" applyBorder="1" applyAlignment="1">
      <alignment horizontal="center" vertical="center" wrapText="1"/>
    </xf>
    <xf numFmtId="0" fontId="91" fillId="0" borderId="63" xfId="1" applyFont="1" applyBorder="1" applyAlignment="1">
      <alignment horizontal="center" vertical="center" wrapText="1"/>
    </xf>
    <xf numFmtId="3" fontId="91" fillId="2" borderId="13" xfId="1" applyNumberFormat="1" applyFont="1" applyFill="1" applyBorder="1" applyAlignment="1">
      <alignment horizontal="right" vertical="center" wrapText="1"/>
    </xf>
    <xf numFmtId="3" fontId="93" fillId="2" borderId="61" xfId="1" applyNumberFormat="1" applyFont="1" applyFill="1" applyBorder="1" applyAlignment="1">
      <alignment horizontal="right" vertical="center" wrapText="1"/>
    </xf>
    <xf numFmtId="0" fontId="91" fillId="0" borderId="64" xfId="1" applyFont="1" applyBorder="1" applyAlignment="1">
      <alignment horizontal="left" vertical="center"/>
    </xf>
    <xf numFmtId="0" fontId="91" fillId="0" borderId="64" xfId="1" applyFont="1" applyBorder="1" applyAlignment="1">
      <alignment horizontal="left" vertical="center" wrapText="1"/>
    </xf>
    <xf numFmtId="3" fontId="91" fillId="2" borderId="65" xfId="1" applyNumberFormat="1" applyFont="1" applyFill="1" applyBorder="1" applyAlignment="1">
      <alignment horizontal="right" vertical="center"/>
    </xf>
    <xf numFmtId="3" fontId="91" fillId="2" borderId="66" xfId="1" applyNumberFormat="1" applyFont="1" applyFill="1" applyBorder="1" applyAlignment="1">
      <alignment horizontal="right" vertical="center"/>
    </xf>
    <xf numFmtId="0" fontId="26" fillId="0" borderId="64" xfId="1" applyFont="1" applyBorder="1" applyAlignment="1">
      <alignment wrapText="1"/>
    </xf>
    <xf numFmtId="4" fontId="100" fillId="0" borderId="0" xfId="1" applyNumberFormat="1" applyFont="1"/>
    <xf numFmtId="0" fontId="100" fillId="0" borderId="0" xfId="1" applyFont="1"/>
    <xf numFmtId="0" fontId="100" fillId="0" borderId="0" xfId="1" applyFont="1" applyAlignment="1">
      <alignment wrapText="1"/>
    </xf>
    <xf numFmtId="0" fontId="26" fillId="0" borderId="6" xfId="1" applyFont="1" applyBorder="1" applyAlignment="1">
      <alignment vertical="center" wrapText="1"/>
    </xf>
    <xf numFmtId="3" fontId="26" fillId="0" borderId="10" xfId="1" applyNumberFormat="1" applyFont="1" applyBorder="1" applyAlignment="1">
      <alignment vertical="center" wrapText="1"/>
    </xf>
    <xf numFmtId="0" fontId="26" fillId="0" borderId="67" xfId="1" applyFont="1" applyBorder="1" applyAlignment="1">
      <alignment wrapText="1"/>
    </xf>
    <xf numFmtId="3" fontId="91" fillId="56" borderId="17" xfId="1" applyNumberFormat="1" applyFont="1" applyFill="1" applyBorder="1" applyAlignment="1">
      <alignment horizontal="right" vertical="center" wrapText="1"/>
    </xf>
    <xf numFmtId="3" fontId="91" fillId="2" borderId="61" xfId="1" applyNumberFormat="1" applyFont="1" applyFill="1" applyBorder="1" applyAlignment="1">
      <alignment horizontal="right" vertical="center" wrapText="1"/>
    </xf>
    <xf numFmtId="3" fontId="91" fillId="2" borderId="68" xfId="1" applyNumberFormat="1" applyFont="1" applyFill="1" applyBorder="1" applyAlignment="1">
      <alignment horizontal="right" vertical="center"/>
    </xf>
    <xf numFmtId="0" fontId="91" fillId="0" borderId="0" xfId="1" applyFont="1" applyAlignment="1">
      <alignment horizontal="center" wrapText="1"/>
    </xf>
    <xf numFmtId="0" fontId="91" fillId="0" borderId="0" xfId="1" applyFont="1" applyAlignment="1">
      <alignment horizontal="center"/>
    </xf>
    <xf numFmtId="0" fontId="91" fillId="0" borderId="1" xfId="1" applyFont="1" applyBorder="1" applyAlignment="1">
      <alignment horizontal="center" vertical="center" wrapText="1"/>
    </xf>
    <xf numFmtId="0" fontId="91" fillId="0" borderId="6" xfId="1" applyFont="1" applyBorder="1" applyAlignment="1">
      <alignment horizontal="center" vertical="center" wrapText="1"/>
    </xf>
    <xf numFmtId="0" fontId="91" fillId="0" borderId="11" xfId="1" applyFont="1" applyBorder="1" applyAlignment="1">
      <alignment horizontal="center" vertical="center" wrapText="1"/>
    </xf>
    <xf numFmtId="4" fontId="91" fillId="0" borderId="2" xfId="1" applyNumberFormat="1" applyFont="1" applyBorder="1" applyAlignment="1">
      <alignment horizontal="center" vertical="center" wrapText="1"/>
    </xf>
    <xf numFmtId="4" fontId="91" fillId="0" borderId="3" xfId="1" applyNumberFormat="1" applyFont="1" applyBorder="1" applyAlignment="1">
      <alignment horizontal="center" vertical="center" wrapText="1"/>
    </xf>
    <xf numFmtId="4" fontId="91" fillId="0" borderId="4" xfId="1" applyNumberFormat="1" applyFont="1" applyBorder="1" applyAlignment="1">
      <alignment horizontal="center" vertical="center" wrapText="1"/>
    </xf>
    <xf numFmtId="0" fontId="91" fillId="0" borderId="5" xfId="1" applyFont="1" applyBorder="1" applyAlignment="1">
      <alignment horizontal="center" vertical="center" wrapText="1"/>
    </xf>
    <xf numFmtId="0" fontId="91" fillId="0" borderId="10" xfId="1" applyFont="1" applyBorder="1" applyAlignment="1">
      <alignment horizontal="center" vertical="center" wrapText="1"/>
    </xf>
    <xf numFmtId="0" fontId="91" fillId="0" borderId="15" xfId="1" applyFont="1" applyBorder="1" applyAlignment="1">
      <alignment horizontal="center" vertical="center" wrapText="1"/>
    </xf>
    <xf numFmtId="4" fontId="91" fillId="0" borderId="7" xfId="1" applyNumberFormat="1" applyFont="1" applyBorder="1" applyAlignment="1">
      <alignment horizontal="center" vertical="center" wrapText="1"/>
    </xf>
    <xf numFmtId="4" fontId="91" fillId="0" borderId="8" xfId="1" applyNumberFormat="1" applyFont="1" applyBorder="1" applyAlignment="1">
      <alignment horizontal="center" vertical="center" wrapText="1"/>
    </xf>
    <xf numFmtId="4" fontId="91" fillId="0" borderId="9" xfId="1" applyNumberFormat="1" applyFont="1" applyBorder="1" applyAlignment="1">
      <alignment horizontal="center" vertical="center" wrapText="1"/>
    </xf>
    <xf numFmtId="0" fontId="91" fillId="0" borderId="2" xfId="1" applyFont="1" applyBorder="1" applyAlignment="1">
      <alignment horizontal="center" vertical="center" wrapText="1"/>
    </xf>
    <xf numFmtId="0" fontId="91" fillId="0" borderId="3" xfId="1" applyFont="1" applyBorder="1" applyAlignment="1">
      <alignment horizontal="center" vertical="center" wrapText="1"/>
    </xf>
    <xf numFmtId="0" fontId="91" fillId="0" borderId="4" xfId="1" applyFont="1" applyBorder="1" applyAlignment="1">
      <alignment horizontal="center" vertical="center" wrapText="1"/>
    </xf>
    <xf numFmtId="0" fontId="91" fillId="0" borderId="7" xfId="1" applyFont="1" applyBorder="1" applyAlignment="1">
      <alignment horizontal="center" vertical="center" wrapText="1"/>
    </xf>
    <xf numFmtId="0" fontId="91" fillId="0" borderId="8" xfId="1" applyFont="1" applyBorder="1" applyAlignment="1">
      <alignment horizontal="center" vertical="center" wrapText="1"/>
    </xf>
    <xf numFmtId="0" fontId="91" fillId="0" borderId="9" xfId="1" applyFont="1" applyBorder="1" applyAlignment="1">
      <alignment horizontal="center" vertical="center" wrapText="1"/>
    </xf>
    <xf numFmtId="0" fontId="91" fillId="0" borderId="56" xfId="1" applyFont="1" applyBorder="1" applyAlignment="1">
      <alignment horizontal="center" vertical="center" wrapText="1"/>
    </xf>
    <xf numFmtId="0" fontId="91" fillId="0" borderId="57" xfId="1" applyFont="1" applyBorder="1" applyAlignment="1">
      <alignment horizontal="center" vertical="center" wrapText="1"/>
    </xf>
    <xf numFmtId="0" fontId="91" fillId="0" borderId="58" xfId="1" applyFont="1" applyBorder="1" applyAlignment="1">
      <alignment horizontal="center" vertical="center" wrapText="1"/>
    </xf>
    <xf numFmtId="0" fontId="91" fillId="0" borderId="59" xfId="1" applyFont="1" applyBorder="1" applyAlignment="1">
      <alignment horizontal="center" vertical="center" wrapText="1"/>
    </xf>
    <xf numFmtId="0" fontId="91" fillId="0" borderId="60" xfId="1" applyFont="1" applyBorder="1" applyAlignment="1">
      <alignment horizontal="center" vertical="center" wrapText="1"/>
    </xf>
    <xf numFmtId="0" fontId="91" fillId="0" borderId="55" xfId="1" applyFont="1" applyBorder="1" applyAlignment="1">
      <alignment horizontal="center" vertical="center" wrapText="1"/>
    </xf>
    <xf numFmtId="0" fontId="91" fillId="0" borderId="54" xfId="1" applyFont="1" applyBorder="1" applyAlignment="1">
      <alignment horizontal="center" vertical="center" wrapText="1"/>
    </xf>
    <xf numFmtId="0" fontId="91" fillId="0" borderId="50" xfId="1" applyFont="1" applyBorder="1" applyAlignment="1">
      <alignment horizontal="center" vertical="center" wrapText="1"/>
    </xf>
    <xf numFmtId="0" fontId="91" fillId="0" borderId="52" xfId="1" applyFont="1" applyBorder="1" applyAlignment="1">
      <alignment horizontal="center" vertical="center" wrapText="1"/>
    </xf>
  </cellXfs>
  <cellStyles count="1721">
    <cellStyle name=" 1" xfId="2"/>
    <cellStyle name=" 1 2" xfId="3"/>
    <cellStyle name=" 1 2 2" xfId="4"/>
    <cellStyle name=" 1 3" xfId="5"/>
    <cellStyle name="_2005_БЮДЖЕТ В4 ==11.11.==  КР Дороги, Мосты" xfId="6"/>
    <cellStyle name="_2005_БЮДЖЕТ В4 ==11.11.==  КР Дороги, Мосты 2" xfId="7"/>
    <cellStyle name="_2006_06_28_MGRES_inventories_request" xfId="8"/>
    <cellStyle name="_2006_06_28_MGRES_inventories_request 2" xfId="9"/>
    <cellStyle name="_24 с ГЕНЕРАЦИЕЙ 14.02.08" xfId="10"/>
    <cellStyle name="_24 с ГЕНЕРАЦИЕЙ 14.02.08 2" xfId="11"/>
    <cellStyle name="_3 СБОР Приложение 25 а 1 полуг" xfId="12"/>
    <cellStyle name="_3 СБОР Приложение 25 а 1 полуг 2" xfId="13"/>
    <cellStyle name="_3541F2C0" xfId="14"/>
    <cellStyle name="_3541F2C0 2" xfId="15"/>
    <cellStyle name="_forma_rascheta_effectivnosti_proekta (00174077$$$)" xfId="16"/>
    <cellStyle name="_forma_rascheta_effectivnosti_proekta (00174077$$$) 2" xfId="17"/>
    <cellStyle name="_Анализ КТП_регионы" xfId="18"/>
    <cellStyle name="_Анализ КТП_регионы 2" xfId="19"/>
    <cellStyle name="_БП свод 3 квартала" xfId="20"/>
    <cellStyle name="_БП свод 3 квартала (2)" xfId="21"/>
    <cellStyle name="_БП свод 3 квартала (2) 2" xfId="22"/>
    <cellStyle name="_БП свод 3 квартала 10" xfId="23"/>
    <cellStyle name="_БП свод 3 квартала 11" xfId="24"/>
    <cellStyle name="_БП свод 3 квартала 12" xfId="25"/>
    <cellStyle name="_БП свод 3 квартала 13" xfId="26"/>
    <cellStyle name="_БП свод 3 квартала 14" xfId="27"/>
    <cellStyle name="_БП свод 3 квартала 15" xfId="28"/>
    <cellStyle name="_БП свод 3 квартала 16" xfId="29"/>
    <cellStyle name="_БП свод 3 квартала 17" xfId="30"/>
    <cellStyle name="_БП свод 3 квартала 18" xfId="31"/>
    <cellStyle name="_БП свод 3 квартала 19" xfId="32"/>
    <cellStyle name="_БП свод 3 квартала 2" xfId="33"/>
    <cellStyle name="_БП свод 3 квартала 20" xfId="34"/>
    <cellStyle name="_БП свод 3 квартала 21" xfId="35"/>
    <cellStyle name="_БП свод 3 квартала 22" xfId="36"/>
    <cellStyle name="_БП свод 3 квартала 23" xfId="37"/>
    <cellStyle name="_БП свод 3 квартала 24" xfId="38"/>
    <cellStyle name="_БП свод 3 квартала 25" xfId="39"/>
    <cellStyle name="_БП свод 3 квартала 26" xfId="40"/>
    <cellStyle name="_БП свод 3 квартала 27" xfId="41"/>
    <cellStyle name="_БП свод 3 квартала 28" xfId="42"/>
    <cellStyle name="_БП свод 3 квартала 29" xfId="43"/>
    <cellStyle name="_БП свод 3 квартала 3" xfId="44"/>
    <cellStyle name="_БП свод 3 квартала 30" xfId="45"/>
    <cellStyle name="_БП свод 3 квартала 31" xfId="46"/>
    <cellStyle name="_БП свод 3 квартала 32" xfId="47"/>
    <cellStyle name="_БП свод 3 квартала 33" xfId="48"/>
    <cellStyle name="_БП свод 3 квартала 34" xfId="49"/>
    <cellStyle name="_БП свод 3 квартала 35" xfId="50"/>
    <cellStyle name="_БП свод 3 квартала 36" xfId="51"/>
    <cellStyle name="_БП свод 3 квартала 4" xfId="52"/>
    <cellStyle name="_БП свод 3 квартала 5" xfId="53"/>
    <cellStyle name="_БП свод 3 квартала 6" xfId="54"/>
    <cellStyle name="_БП свод 3 квартала 7" xfId="55"/>
    <cellStyle name="_БП свод 3 квартала 8" xfId="56"/>
    <cellStyle name="_БП свод 3 квартала 9" xfId="57"/>
    <cellStyle name="_ВЭС" xfId="58"/>
    <cellStyle name="_ВЭС 2" xfId="59"/>
    <cellStyle name="_Доп  оборудование не входящее в смету строек (29 10 09 г )" xfId="60"/>
    <cellStyle name="_Доп  оборудование не входящее в смету строек (29 10 09 г ) 2" xfId="61"/>
    <cellStyle name="_Запрос-Сети-дох-22-12" xfId="62"/>
    <cellStyle name="_Запрос-Сети-дох-22-12 2" xfId="63"/>
    <cellStyle name="_Затратный СШГЭС  14 11 2004" xfId="64"/>
    <cellStyle name="_Затратный СШГЭС  14 11 2004 2" xfId="65"/>
    <cellStyle name="_Из Москвы (Для филиалов) Приложение 7 отчет год" xfId="66"/>
    <cellStyle name="_Из Москвы (Для филиалов) Приложение 7 отчет год 2" xfId="67"/>
    <cellStyle name="_Инвестиции (лизинг) для БП 2007" xfId="68"/>
    <cellStyle name="_Инвестиции (лизинг) для БП 2007 2" xfId="69"/>
    <cellStyle name="_ИнвестКПЭ по нов методике" xfId="70"/>
    <cellStyle name="_ИнвестКПЭ по нов методике 2" xfId="71"/>
    <cellStyle name="_Индексация исторических затрат" xfId="72"/>
    <cellStyle name="_Индексация исторических затрат 2" xfId="73"/>
    <cellStyle name="_ИП для ГКПЗ 2009 - 3 (2)" xfId="74"/>
    <cellStyle name="_ИП для ГКПЗ 2009 - 3 (2) 2" xfId="75"/>
    <cellStyle name="_ИП для ГКПЗ 2009 - 4" xfId="76"/>
    <cellStyle name="_ИП для ГКПЗ 2009 - 4 2" xfId="77"/>
    <cellStyle name="_ИПР ОАО ЧЭ на 2005год_31.10" xfId="78"/>
    <cellStyle name="_ИПР ОАО ЧЭ на 2005год_31.10 2" xfId="79"/>
    <cellStyle name="_ИПР Филиала ЧЭ -2008(06.2008г.)" xfId="80"/>
    <cellStyle name="_ИПР Филиала ЧЭ -2008(06.2008г.) 2" xfId="81"/>
    <cellStyle name="_ИПР Холдинга (от Шаркевич) (00137FFF$$$)" xfId="82"/>
    <cellStyle name="_ИПР Холдинга (от Шаркевич) (00137FFF$$$) 2" xfId="83"/>
    <cellStyle name="_ИПР_ 2005" xfId="84"/>
    <cellStyle name="_ИПР_ 2005 2" xfId="85"/>
    <cellStyle name="_источники инв программы_Комиэнерго" xfId="86"/>
    <cellStyle name="_источники инв программы_Комиэнерго 2" xfId="87"/>
    <cellStyle name="_Итоговый лист" xfId="88"/>
    <cellStyle name="_Итоговый лист 2" xfId="89"/>
    <cellStyle name="_Книга1" xfId="90"/>
    <cellStyle name="_Книга1 2" xfId="91"/>
    <cellStyle name="_Копия Приложение 4  (5)" xfId="92"/>
    <cellStyle name="_Копия Приложение 4  (5) 2" xfId="93"/>
    <cellStyle name="_КОРРЕКТИРОВКА СОГЛАШЕНИЯ 23.05.07" xfId="94"/>
    <cellStyle name="_КОРРЕКТИРОВКА СОГЛАШЕНИЯ 23.05.07 2" xfId="95"/>
    <cellStyle name="_КПЭ вводы" xfId="96"/>
    <cellStyle name="_КПЭ вводы 2" xfId="97"/>
    <cellStyle name="_Лист Microsoft Excel" xfId="98"/>
    <cellStyle name="_Лист Microsoft Excel 2" xfId="99"/>
    <cellStyle name="_Макет_Итоговый лист по анализу ИПР" xfId="100"/>
    <cellStyle name="_Макет_Итоговый лист по анализу ИПР 2" xfId="101"/>
    <cellStyle name="_Миша (2)" xfId="102"/>
    <cellStyle name="_Миша (2) 2" xfId="103"/>
    <cellStyle name="_Объекты" xfId="104"/>
    <cellStyle name="_Объекты 2" xfId="105"/>
    <cellStyle name="_Ответ на запросМР6-4-529 от 25.11.09г." xfId="106"/>
    <cellStyle name="_Ответ на запросМР6-4-529 от 25.11.09г. 2" xfId="107"/>
    <cellStyle name="_Отражение источников" xfId="108"/>
    <cellStyle name="_Отражение источников 2" xfId="109"/>
    <cellStyle name="_Отчёт за 3 квартал 2005_челяб" xfId="110"/>
    <cellStyle name="_Отчёт за 3 квартал 2005_челяб 2" xfId="111"/>
    <cellStyle name="_отчёт ИПР_3кв_мари" xfId="112"/>
    <cellStyle name="_отчёт ИПР_3кв_мари 2" xfId="113"/>
    <cellStyle name="_ОТЧЕТ МРСК ОКС по нов форме-3мес-08" xfId="114"/>
    <cellStyle name="_ОТЧЕТ МРСК ОКС по нов форме-3мес-08 2" xfId="115"/>
    <cellStyle name="_ОТЧЕТ МРСК ОКС-2мес-08" xfId="116"/>
    <cellStyle name="_ОТЧЕТ МРСК ОКС-2мес-08 2" xfId="117"/>
    <cellStyle name="_ОТЧЁТ ПО ИПР  1-3 квартал 2009 ГОД-2 вариант" xfId="118"/>
    <cellStyle name="_ОТЧЁТ ПО ИПР  1-3 квартал 2009 ГОД-2 вариант 2" xfId="119"/>
    <cellStyle name="_ОТЧЁТ ПО ИПР-2008г" xfId="120"/>
    <cellStyle name="_ОТЧЁТ ПО ИПР-2008г 2" xfId="121"/>
    <cellStyle name="_Отчет по лизингу- Приобретение оборудования" xfId="122"/>
    <cellStyle name="_Отчет по лизингу- Приобретение оборудования 2" xfId="123"/>
    <cellStyle name="_ОТЧЕТ по МРСК -12-1мес" xfId="124"/>
    <cellStyle name="_ОТЧЕТ по МРСК -12-1мес 2" xfId="125"/>
    <cellStyle name="_ОТЧЕТ по МРСК1" xfId="126"/>
    <cellStyle name="_ОТЧЕТ по МРСК1 2" xfId="127"/>
    <cellStyle name="_Отчет по Чувашиия январь-ноябрь 2009год" xfId="128"/>
    <cellStyle name="_Отчет по Чувашиия январь-ноябрь 2009год 2" xfId="129"/>
    <cellStyle name="_Отчет Чувашэнерго за 2007 г. в форме приложений(КОР)-2" xfId="130"/>
    <cellStyle name="_Отчет Чувашэнерго за 2007 г. в форме приложений(КОР)-2 2" xfId="131"/>
    <cellStyle name="_Отчет Чувашэнерго за 2007 г. в форме приложений(КОР)-3" xfId="132"/>
    <cellStyle name="_Отчет Чувашэнерго за 2007 г. в форме приложений(КОР)-3 2" xfId="133"/>
    <cellStyle name="_Перегруппировка_нов формат" xfId="134"/>
    <cellStyle name="_Перегруппировка_нов формат 2" xfId="135"/>
    <cellStyle name="_План 2009 (2)" xfId="136"/>
    <cellStyle name="_План 2009 (2) 2" xfId="137"/>
    <cellStyle name="_План 2009 (3)" xfId="138"/>
    <cellStyle name="_План 2009 (3) 2" xfId="139"/>
    <cellStyle name="_План ЧЭ ИПР 2010 - ОКТЯБРЬ 2009  ГОД (2 ВАРИАНТ)-1" xfId="140"/>
    <cellStyle name="_План ЧЭ ИПР 2010 - ОКТЯБРЬ 2009  ГОД (2 ВАРИАНТ)-1 2" xfId="141"/>
    <cellStyle name="_Плановая протяженность Января" xfId="142"/>
    <cellStyle name="_Плановая протяженность Января 2" xfId="143"/>
    <cellStyle name="_Прилож.10(1кварт.)" xfId="144"/>
    <cellStyle name="_Прилож.10(1кварт.) 2" xfId="145"/>
    <cellStyle name="_прилож.8, 8а с АДРЕСНОЙ 19.04.07" xfId="146"/>
    <cellStyle name="_прилож.8, 8а с АДРЕСНОЙ 19.04.07 2" xfId="147"/>
    <cellStyle name="_ПРИЛОЖЕНИЕ  _24 2009- 2013 (09.02.2009) (0016F046033)" xfId="148"/>
    <cellStyle name="_ПРИЛОЖЕНИЕ  _24 2009- 2013 (09.02.2009) (0016F046033) 2" xfId="149"/>
    <cellStyle name="_приложение  1 2007 25.12. 06" xfId="150"/>
    <cellStyle name="_приложение  1 2007 25.12. 06 2" xfId="151"/>
    <cellStyle name="_приложение 1 2007г от 24.11.06." xfId="152"/>
    <cellStyle name="_приложение 1 2007г от 24.11.06. 2" xfId="153"/>
    <cellStyle name="_Приложение 1НОВАЯ" xfId="154"/>
    <cellStyle name="_Приложение 1НОВАЯ 2" xfId="155"/>
    <cellStyle name="_Приложение 21" xfId="156"/>
    <cellStyle name="_Приложение 21 2" xfId="157"/>
    <cellStyle name="_Приложение 3" xfId="158"/>
    <cellStyle name="_Приложение 3 2" xfId="159"/>
    <cellStyle name="_Приложение 4_01 02 08" xfId="160"/>
    <cellStyle name="_Приложение 4_01 02 08 2" xfId="161"/>
    <cellStyle name="_Приложение 6 отчет кв- оперативные данные-1" xfId="162"/>
    <cellStyle name="_Приложение 6 отчет кв- оперативные данные-1 2" xfId="163"/>
    <cellStyle name="_Приложение 7 отчет год" xfId="164"/>
    <cellStyle name="_Приложение 7 отчет год 2" xfId="165"/>
    <cellStyle name="_Приложение №5а_перегруппировка МРСК СЗ" xfId="166"/>
    <cellStyle name="_Приложение №5а_перегруппировка МРСК СЗ 2" xfId="167"/>
    <cellStyle name="_Приложение №6" xfId="168"/>
    <cellStyle name="_Приложение №6 2" xfId="169"/>
    <cellStyle name="_Приложение №7 Пустая форма" xfId="170"/>
    <cellStyle name="_Приложение №7 Пустая форма 2" xfId="171"/>
    <cellStyle name="_Производств-е показатели ЮНГ на 2005 на 49700 для согласования" xfId="172"/>
    <cellStyle name="_Производств-е показатели ЮНГ на 2005 на 49700 для согласования 2" xfId="173"/>
    <cellStyle name="_Расчет ВВ подстанций" xfId="174"/>
    <cellStyle name="_Расчет ВВ подстанций 2" xfId="175"/>
    <cellStyle name="_Расчет ВЛ таб.формата 12 рыба" xfId="176"/>
    <cellStyle name="_Расчет ВЛ таб.формата 12 рыба 2" xfId="177"/>
    <cellStyle name="_Расширенное правление к 24 октября." xfId="178"/>
    <cellStyle name="_Расширенное правление к 24 октября. 2" xfId="179"/>
    <cellStyle name="_Реестр из приб на 2007г_Балаева." xfId="180"/>
    <cellStyle name="_Реестр из приб на 2007г_Балаева. 2" xfId="181"/>
    <cellStyle name="_Селектор к 24 декабря" xfId="182"/>
    <cellStyle name="_Селектор к 24 декабря 2" xfId="183"/>
    <cellStyle name="_Сергееву_тех х-ки_18.11" xfId="184"/>
    <cellStyle name="_Сергееву_тех х-ки_18.11 2" xfId="185"/>
    <cellStyle name="_Справка 2007 года" xfId="186"/>
    <cellStyle name="_Справка 2007 года 2" xfId="187"/>
    <cellStyle name="_СПРАВКА к совещанию 2009 г  " xfId="188"/>
    <cellStyle name="_СПРАВКА к совещанию 2009 г   2" xfId="189"/>
    <cellStyle name="_СПРАВКА_анализ испол ИПР в 2006 г" xfId="190"/>
    <cellStyle name="_СПРАВКА_анализ испол ИПР в 2006 г 2" xfId="191"/>
    <cellStyle name="_тех.присоединение 2008-1кв" xfId="192"/>
    <cellStyle name="_тех.присоединение 2008-1кв 2" xfId="193"/>
    <cellStyle name="_Узлы учета_10.08" xfId="194"/>
    <cellStyle name="_Узлы учета_10.08 2" xfId="195"/>
    <cellStyle name="_Филиалы" xfId="196"/>
    <cellStyle name="_Филиалы 2" xfId="197"/>
    <cellStyle name="_форма для бизнес плана" xfId="198"/>
    <cellStyle name="_форма для бизнес плана 2" xfId="199"/>
    <cellStyle name="_Форма для филиалов Приложение 6 отчет 1 квартал 2009 г " xfId="200"/>
    <cellStyle name="_Форма для филиалов Приложение 6 отчет 1 квартал 2009 г  2" xfId="201"/>
    <cellStyle name="_Форма исх." xfId="202"/>
    <cellStyle name="_Форма исх. 2" xfId="203"/>
    <cellStyle name="_Форма Приложения 16" xfId="204"/>
    <cellStyle name="_Форма Приложения 16 2" xfId="205"/>
    <cellStyle name="_Формат укрупненного расчета стоимости строительства (реконструкции) объекта ПЭС" xfId="206"/>
    <cellStyle name="_Формат укрупненного расчета стоимости строительства (реконструкции) объекта ПЭС 2" xfId="207"/>
    <cellStyle name="_Формы 6,7,КС-ввод" xfId="208"/>
    <cellStyle name="_Формы 6,7,КС-ввод 2" xfId="209"/>
    <cellStyle name="_Январь-сентябрь (Лазарева)" xfId="210"/>
    <cellStyle name="_Январь-сентябрь (Лазарева) 2" xfId="211"/>
    <cellStyle name="”ќђќ‘ћ‚›‰" xfId="214"/>
    <cellStyle name="”ќђќ‘ћ‚›‰ 2" xfId="215"/>
    <cellStyle name="”љ‘ђћ‚ђќќ›‰" xfId="216"/>
    <cellStyle name="”љ‘ђћ‚ђќќ›‰ 2" xfId="217"/>
    <cellStyle name="„…ќ…†ќ›‰" xfId="218"/>
    <cellStyle name="„…ќ…†ќ›‰ 2" xfId="219"/>
    <cellStyle name="‡ђѓћ‹ћ‚ћљ1" xfId="220"/>
    <cellStyle name="‡ђѓћ‹ћ‚ћљ1 2" xfId="221"/>
    <cellStyle name="‡ђѓћ‹ћ‚ћљ2" xfId="222"/>
    <cellStyle name="‡ђѓћ‹ћ‚ћљ2 2" xfId="223"/>
    <cellStyle name="’ћѓћ‚›‰" xfId="212"/>
    <cellStyle name="’ћѓћ‚›‰ 2" xfId="213"/>
    <cellStyle name="20% - Accent1" xfId="224"/>
    <cellStyle name="20% - Accent1 2" xfId="225"/>
    <cellStyle name="20% - Accent2" xfId="226"/>
    <cellStyle name="20% - Accent2 2" xfId="227"/>
    <cellStyle name="20% - Accent3" xfId="228"/>
    <cellStyle name="20% - Accent3 2" xfId="229"/>
    <cellStyle name="20% - Accent4" xfId="230"/>
    <cellStyle name="20% - Accent4 2" xfId="231"/>
    <cellStyle name="20% - Accent5" xfId="232"/>
    <cellStyle name="20% - Accent5 2" xfId="233"/>
    <cellStyle name="20% - Accent6" xfId="234"/>
    <cellStyle name="20% - Accent6 2" xfId="235"/>
    <cellStyle name="20% - Акцент1 10" xfId="236"/>
    <cellStyle name="20% - Акцент1 10 2" xfId="237"/>
    <cellStyle name="20% - Акцент1 11" xfId="238"/>
    <cellStyle name="20% - Акцент1 11 2" xfId="239"/>
    <cellStyle name="20% - Акцент1 12" xfId="240"/>
    <cellStyle name="20% - Акцент1 12 2" xfId="241"/>
    <cellStyle name="20% - Акцент1 13" xfId="242"/>
    <cellStyle name="20% - Акцент1 13 2" xfId="243"/>
    <cellStyle name="20% - Акцент1 14" xfId="244"/>
    <cellStyle name="20% - Акцент1 14 2" xfId="245"/>
    <cellStyle name="20% - Акцент1 15" xfId="246"/>
    <cellStyle name="20% - Акцент1 15 2" xfId="247"/>
    <cellStyle name="20% - Акцент1 16" xfId="248"/>
    <cellStyle name="20% - Акцент1 16 2" xfId="249"/>
    <cellStyle name="20% - Акцент1 17" xfId="250"/>
    <cellStyle name="20% - Акцент1 17 2" xfId="251"/>
    <cellStyle name="20% - Акцент1 18" xfId="252"/>
    <cellStyle name="20% - Акцент1 18 2" xfId="253"/>
    <cellStyle name="20% - Акцент1 19" xfId="254"/>
    <cellStyle name="20% - Акцент1 19 2" xfId="255"/>
    <cellStyle name="20% - Акцент1 2" xfId="256"/>
    <cellStyle name="20% - Акцент1 2 2" xfId="257"/>
    <cellStyle name="20% - Акцент1 2 2 2" xfId="258"/>
    <cellStyle name="20% - Акцент1 2 3" xfId="259"/>
    <cellStyle name="20% - Акцент1 3" xfId="260"/>
    <cellStyle name="20% - Акцент1 3 2" xfId="261"/>
    <cellStyle name="20% - Акцент1 4" xfId="262"/>
    <cellStyle name="20% - Акцент1 4 2" xfId="263"/>
    <cellStyle name="20% - Акцент1 5" xfId="264"/>
    <cellStyle name="20% - Акцент1 5 2" xfId="265"/>
    <cellStyle name="20% - Акцент1 6" xfId="266"/>
    <cellStyle name="20% - Акцент1 6 2" xfId="267"/>
    <cellStyle name="20% - Акцент1 7" xfId="268"/>
    <cellStyle name="20% - Акцент1 7 2" xfId="269"/>
    <cellStyle name="20% - Акцент1 8" xfId="270"/>
    <cellStyle name="20% - Акцент1 8 2" xfId="271"/>
    <cellStyle name="20% - Акцент1 9" xfId="272"/>
    <cellStyle name="20% - Акцент1 9 2" xfId="273"/>
    <cellStyle name="20% - Акцент2 10" xfId="274"/>
    <cellStyle name="20% - Акцент2 10 2" xfId="275"/>
    <cellStyle name="20% - Акцент2 11" xfId="276"/>
    <cellStyle name="20% - Акцент2 11 2" xfId="277"/>
    <cellStyle name="20% - Акцент2 12" xfId="278"/>
    <cellStyle name="20% - Акцент2 12 2" xfId="279"/>
    <cellStyle name="20% - Акцент2 13" xfId="280"/>
    <cellStyle name="20% - Акцент2 13 2" xfId="281"/>
    <cellStyle name="20% - Акцент2 14" xfId="282"/>
    <cellStyle name="20% - Акцент2 14 2" xfId="283"/>
    <cellStyle name="20% - Акцент2 15" xfId="284"/>
    <cellStyle name="20% - Акцент2 15 2" xfId="285"/>
    <cellStyle name="20% - Акцент2 16" xfId="286"/>
    <cellStyle name="20% - Акцент2 16 2" xfId="287"/>
    <cellStyle name="20% - Акцент2 17" xfId="288"/>
    <cellStyle name="20% - Акцент2 17 2" xfId="289"/>
    <cellStyle name="20% - Акцент2 18" xfId="290"/>
    <cellStyle name="20% - Акцент2 18 2" xfId="291"/>
    <cellStyle name="20% - Акцент2 19" xfId="292"/>
    <cellStyle name="20% - Акцент2 19 2" xfId="293"/>
    <cellStyle name="20% - Акцент2 2" xfId="294"/>
    <cellStyle name="20% - Акцент2 2 2" xfId="295"/>
    <cellStyle name="20% - Акцент2 2 2 2" xfId="296"/>
    <cellStyle name="20% - Акцент2 2 3" xfId="297"/>
    <cellStyle name="20% - Акцент2 3" xfId="298"/>
    <cellStyle name="20% - Акцент2 3 2" xfId="299"/>
    <cellStyle name="20% - Акцент2 4" xfId="300"/>
    <cellStyle name="20% - Акцент2 4 2" xfId="301"/>
    <cellStyle name="20% - Акцент2 5" xfId="302"/>
    <cellStyle name="20% - Акцент2 5 2" xfId="303"/>
    <cellStyle name="20% - Акцент2 6" xfId="304"/>
    <cellStyle name="20% - Акцент2 6 2" xfId="305"/>
    <cellStyle name="20% - Акцент2 7" xfId="306"/>
    <cellStyle name="20% - Акцент2 7 2" xfId="307"/>
    <cellStyle name="20% - Акцент2 8" xfId="308"/>
    <cellStyle name="20% - Акцент2 8 2" xfId="309"/>
    <cellStyle name="20% - Акцент2 9" xfId="310"/>
    <cellStyle name="20% - Акцент2 9 2" xfId="311"/>
    <cellStyle name="20% - Акцент3 10" xfId="312"/>
    <cellStyle name="20% - Акцент3 10 2" xfId="313"/>
    <cellStyle name="20% - Акцент3 11" xfId="314"/>
    <cellStyle name="20% - Акцент3 11 2" xfId="315"/>
    <cellStyle name="20% - Акцент3 12" xfId="316"/>
    <cellStyle name="20% - Акцент3 12 2" xfId="317"/>
    <cellStyle name="20% - Акцент3 13" xfId="318"/>
    <cellStyle name="20% - Акцент3 13 2" xfId="319"/>
    <cellStyle name="20% - Акцент3 14" xfId="320"/>
    <cellStyle name="20% - Акцент3 14 2" xfId="321"/>
    <cellStyle name="20% - Акцент3 15" xfId="322"/>
    <cellStyle name="20% - Акцент3 15 2" xfId="323"/>
    <cellStyle name="20% - Акцент3 16" xfId="324"/>
    <cellStyle name="20% - Акцент3 16 2" xfId="325"/>
    <cellStyle name="20% - Акцент3 17" xfId="326"/>
    <cellStyle name="20% - Акцент3 17 2" xfId="327"/>
    <cellStyle name="20% - Акцент3 18" xfId="328"/>
    <cellStyle name="20% - Акцент3 18 2" xfId="329"/>
    <cellStyle name="20% - Акцент3 19" xfId="330"/>
    <cellStyle name="20% - Акцент3 19 2" xfId="331"/>
    <cellStyle name="20% - Акцент3 2" xfId="332"/>
    <cellStyle name="20% - Акцент3 2 2" xfId="333"/>
    <cellStyle name="20% - Акцент3 2 2 2" xfId="334"/>
    <cellStyle name="20% - Акцент3 2 3" xfId="335"/>
    <cellStyle name="20% - Акцент3 3" xfId="336"/>
    <cellStyle name="20% - Акцент3 3 2" xfId="337"/>
    <cellStyle name="20% - Акцент3 4" xfId="338"/>
    <cellStyle name="20% - Акцент3 4 2" xfId="339"/>
    <cellStyle name="20% - Акцент3 5" xfId="340"/>
    <cellStyle name="20% - Акцент3 5 2" xfId="341"/>
    <cellStyle name="20% - Акцент3 6" xfId="342"/>
    <cellStyle name="20% - Акцент3 6 2" xfId="343"/>
    <cellStyle name="20% - Акцент3 7" xfId="344"/>
    <cellStyle name="20% - Акцент3 7 2" xfId="345"/>
    <cellStyle name="20% - Акцент3 8" xfId="346"/>
    <cellStyle name="20% - Акцент3 8 2" xfId="347"/>
    <cellStyle name="20% - Акцент3 9" xfId="348"/>
    <cellStyle name="20% - Акцент3 9 2" xfId="349"/>
    <cellStyle name="20% - Акцент4 10" xfId="350"/>
    <cellStyle name="20% - Акцент4 10 2" xfId="351"/>
    <cellStyle name="20% - Акцент4 11" xfId="352"/>
    <cellStyle name="20% - Акцент4 11 2" xfId="353"/>
    <cellStyle name="20% - Акцент4 12" xfId="354"/>
    <cellStyle name="20% - Акцент4 12 2" xfId="355"/>
    <cellStyle name="20% - Акцент4 13" xfId="356"/>
    <cellStyle name="20% - Акцент4 13 2" xfId="357"/>
    <cellStyle name="20% - Акцент4 14" xfId="358"/>
    <cellStyle name="20% - Акцент4 14 2" xfId="359"/>
    <cellStyle name="20% - Акцент4 15" xfId="360"/>
    <cellStyle name="20% - Акцент4 15 2" xfId="361"/>
    <cellStyle name="20% - Акцент4 16" xfId="362"/>
    <cellStyle name="20% - Акцент4 16 2" xfId="363"/>
    <cellStyle name="20% - Акцент4 17" xfId="364"/>
    <cellStyle name="20% - Акцент4 17 2" xfId="365"/>
    <cellStyle name="20% - Акцент4 18" xfId="366"/>
    <cellStyle name="20% - Акцент4 18 2" xfId="367"/>
    <cellStyle name="20% - Акцент4 19" xfId="368"/>
    <cellStyle name="20% - Акцент4 19 2" xfId="369"/>
    <cellStyle name="20% - Акцент4 2" xfId="370"/>
    <cellStyle name="20% - Акцент4 2 2" xfId="371"/>
    <cellStyle name="20% - Акцент4 2 2 2" xfId="372"/>
    <cellStyle name="20% - Акцент4 2 3" xfId="373"/>
    <cellStyle name="20% - Акцент4 3" xfId="374"/>
    <cellStyle name="20% - Акцент4 3 2" xfId="375"/>
    <cellStyle name="20% - Акцент4 4" xfId="376"/>
    <cellStyle name="20% - Акцент4 4 2" xfId="377"/>
    <cellStyle name="20% - Акцент4 5" xfId="378"/>
    <cellStyle name="20% - Акцент4 5 2" xfId="379"/>
    <cellStyle name="20% - Акцент4 6" xfId="380"/>
    <cellStyle name="20% - Акцент4 6 2" xfId="381"/>
    <cellStyle name="20% - Акцент4 7" xfId="382"/>
    <cellStyle name="20% - Акцент4 7 2" xfId="383"/>
    <cellStyle name="20% - Акцент4 8" xfId="384"/>
    <cellStyle name="20% - Акцент4 8 2" xfId="385"/>
    <cellStyle name="20% - Акцент4 9" xfId="386"/>
    <cellStyle name="20% - Акцент4 9 2" xfId="387"/>
    <cellStyle name="20% - Акцент5 10" xfId="388"/>
    <cellStyle name="20% - Акцент5 10 2" xfId="389"/>
    <cellStyle name="20% - Акцент5 11" xfId="390"/>
    <cellStyle name="20% - Акцент5 11 2" xfId="391"/>
    <cellStyle name="20% - Акцент5 12" xfId="392"/>
    <cellStyle name="20% - Акцент5 12 2" xfId="393"/>
    <cellStyle name="20% - Акцент5 13" xfId="394"/>
    <cellStyle name="20% - Акцент5 13 2" xfId="395"/>
    <cellStyle name="20% - Акцент5 14" xfId="396"/>
    <cellStyle name="20% - Акцент5 14 2" xfId="397"/>
    <cellStyle name="20% - Акцент5 15" xfId="398"/>
    <cellStyle name="20% - Акцент5 15 2" xfId="399"/>
    <cellStyle name="20% - Акцент5 16" xfId="400"/>
    <cellStyle name="20% - Акцент5 16 2" xfId="401"/>
    <cellStyle name="20% - Акцент5 17" xfId="402"/>
    <cellStyle name="20% - Акцент5 17 2" xfId="403"/>
    <cellStyle name="20% - Акцент5 18" xfId="404"/>
    <cellStyle name="20% - Акцент5 18 2" xfId="405"/>
    <cellStyle name="20% - Акцент5 19" xfId="406"/>
    <cellStyle name="20% - Акцент5 19 2" xfId="407"/>
    <cellStyle name="20% - Акцент5 2" xfId="408"/>
    <cellStyle name="20% - Акцент5 2 2" xfId="409"/>
    <cellStyle name="20% - Акцент5 2 2 2" xfId="410"/>
    <cellStyle name="20% - Акцент5 2 3" xfId="411"/>
    <cellStyle name="20% - Акцент5 3" xfId="412"/>
    <cellStyle name="20% - Акцент5 3 2" xfId="413"/>
    <cellStyle name="20% - Акцент5 4" xfId="414"/>
    <cellStyle name="20% - Акцент5 4 2" xfId="415"/>
    <cellStyle name="20% - Акцент5 5" xfId="416"/>
    <cellStyle name="20% - Акцент5 5 2" xfId="417"/>
    <cellStyle name="20% - Акцент5 6" xfId="418"/>
    <cellStyle name="20% - Акцент5 6 2" xfId="419"/>
    <cellStyle name="20% - Акцент5 7" xfId="420"/>
    <cellStyle name="20% - Акцент5 7 2" xfId="421"/>
    <cellStyle name="20% - Акцент5 8" xfId="422"/>
    <cellStyle name="20% - Акцент5 8 2" xfId="423"/>
    <cellStyle name="20% - Акцент5 9" xfId="424"/>
    <cellStyle name="20% - Акцент5 9 2" xfId="425"/>
    <cellStyle name="20% - Акцент6 10" xfId="426"/>
    <cellStyle name="20% - Акцент6 10 2" xfId="427"/>
    <cellStyle name="20% - Акцент6 11" xfId="428"/>
    <cellStyle name="20% - Акцент6 11 2" xfId="429"/>
    <cellStyle name="20% - Акцент6 12" xfId="430"/>
    <cellStyle name="20% - Акцент6 12 2" xfId="431"/>
    <cellStyle name="20% - Акцент6 13" xfId="432"/>
    <cellStyle name="20% - Акцент6 13 2" xfId="433"/>
    <cellStyle name="20% - Акцент6 14" xfId="434"/>
    <cellStyle name="20% - Акцент6 14 2" xfId="435"/>
    <cellStyle name="20% - Акцент6 15" xfId="436"/>
    <cellStyle name="20% - Акцент6 15 2" xfId="437"/>
    <cellStyle name="20% - Акцент6 16" xfId="438"/>
    <cellStyle name="20% - Акцент6 16 2" xfId="439"/>
    <cellStyle name="20% - Акцент6 17" xfId="440"/>
    <cellStyle name="20% - Акцент6 17 2" xfId="441"/>
    <cellStyle name="20% - Акцент6 18" xfId="442"/>
    <cellStyle name="20% - Акцент6 18 2" xfId="443"/>
    <cellStyle name="20% - Акцент6 19" xfId="444"/>
    <cellStyle name="20% - Акцент6 19 2" xfId="445"/>
    <cellStyle name="20% - Акцент6 2" xfId="446"/>
    <cellStyle name="20% - Акцент6 2 2" xfId="447"/>
    <cellStyle name="20% - Акцент6 2 2 2" xfId="448"/>
    <cellStyle name="20% - Акцент6 2 3" xfId="449"/>
    <cellStyle name="20% - Акцент6 3" xfId="450"/>
    <cellStyle name="20% - Акцент6 3 2" xfId="451"/>
    <cellStyle name="20% - Акцент6 4" xfId="452"/>
    <cellStyle name="20% - Акцент6 4 2" xfId="453"/>
    <cellStyle name="20% - Акцент6 5" xfId="454"/>
    <cellStyle name="20% - Акцент6 5 2" xfId="455"/>
    <cellStyle name="20% - Акцент6 6" xfId="456"/>
    <cellStyle name="20% - Акцент6 6 2" xfId="457"/>
    <cellStyle name="20% - Акцент6 7" xfId="458"/>
    <cellStyle name="20% - Акцент6 7 2" xfId="459"/>
    <cellStyle name="20% - Акцент6 8" xfId="460"/>
    <cellStyle name="20% - Акцент6 8 2" xfId="461"/>
    <cellStyle name="20% - Акцент6 9" xfId="462"/>
    <cellStyle name="20% - Акцент6 9 2" xfId="463"/>
    <cellStyle name="40% - Accent1" xfId="464"/>
    <cellStyle name="40% - Accent1 2" xfId="465"/>
    <cellStyle name="40% - Accent2" xfId="466"/>
    <cellStyle name="40% - Accent2 2" xfId="467"/>
    <cellStyle name="40% - Accent3" xfId="468"/>
    <cellStyle name="40% - Accent3 2" xfId="469"/>
    <cellStyle name="40% - Accent4" xfId="470"/>
    <cellStyle name="40% - Accent4 2" xfId="471"/>
    <cellStyle name="40% - Accent5" xfId="472"/>
    <cellStyle name="40% - Accent5 2" xfId="473"/>
    <cellStyle name="40% - Accent6" xfId="474"/>
    <cellStyle name="40% - Accent6 2" xfId="475"/>
    <cellStyle name="40% - Акцент1 10" xfId="476"/>
    <cellStyle name="40% - Акцент1 10 2" xfId="477"/>
    <cellStyle name="40% - Акцент1 11" xfId="478"/>
    <cellStyle name="40% - Акцент1 11 2" xfId="479"/>
    <cellStyle name="40% - Акцент1 12" xfId="480"/>
    <cellStyle name="40% - Акцент1 12 2" xfId="481"/>
    <cellStyle name="40% - Акцент1 13" xfId="482"/>
    <cellStyle name="40% - Акцент1 13 2" xfId="483"/>
    <cellStyle name="40% - Акцент1 14" xfId="484"/>
    <cellStyle name="40% - Акцент1 14 2" xfId="485"/>
    <cellStyle name="40% - Акцент1 15" xfId="486"/>
    <cellStyle name="40% - Акцент1 15 2" xfId="487"/>
    <cellStyle name="40% - Акцент1 16" xfId="488"/>
    <cellStyle name="40% - Акцент1 16 2" xfId="489"/>
    <cellStyle name="40% - Акцент1 17" xfId="490"/>
    <cellStyle name="40% - Акцент1 17 2" xfId="491"/>
    <cellStyle name="40% - Акцент1 18" xfId="492"/>
    <cellStyle name="40% - Акцент1 18 2" xfId="493"/>
    <cellStyle name="40% - Акцент1 19" xfId="494"/>
    <cellStyle name="40% - Акцент1 19 2" xfId="495"/>
    <cellStyle name="40% - Акцент1 2" xfId="496"/>
    <cellStyle name="40% - Акцент1 2 2" xfId="497"/>
    <cellStyle name="40% - Акцент1 2 2 2" xfId="498"/>
    <cellStyle name="40% - Акцент1 2 3" xfId="499"/>
    <cellStyle name="40% - Акцент1 3" xfId="500"/>
    <cellStyle name="40% - Акцент1 3 2" xfId="501"/>
    <cellStyle name="40% - Акцент1 4" xfId="502"/>
    <cellStyle name="40% - Акцент1 4 2" xfId="503"/>
    <cellStyle name="40% - Акцент1 5" xfId="504"/>
    <cellStyle name="40% - Акцент1 5 2" xfId="505"/>
    <cellStyle name="40% - Акцент1 6" xfId="506"/>
    <cellStyle name="40% - Акцент1 6 2" xfId="507"/>
    <cellStyle name="40% - Акцент1 7" xfId="508"/>
    <cellStyle name="40% - Акцент1 7 2" xfId="509"/>
    <cellStyle name="40% - Акцент1 8" xfId="510"/>
    <cellStyle name="40% - Акцент1 8 2" xfId="511"/>
    <cellStyle name="40% - Акцент1 9" xfId="512"/>
    <cellStyle name="40% - Акцент1 9 2" xfId="513"/>
    <cellStyle name="40% - Акцент2 10" xfId="514"/>
    <cellStyle name="40% - Акцент2 10 2" xfId="515"/>
    <cellStyle name="40% - Акцент2 11" xfId="516"/>
    <cellStyle name="40% - Акцент2 11 2" xfId="517"/>
    <cellStyle name="40% - Акцент2 12" xfId="518"/>
    <cellStyle name="40% - Акцент2 12 2" xfId="519"/>
    <cellStyle name="40% - Акцент2 13" xfId="520"/>
    <cellStyle name="40% - Акцент2 13 2" xfId="521"/>
    <cellStyle name="40% - Акцент2 14" xfId="522"/>
    <cellStyle name="40% - Акцент2 14 2" xfId="523"/>
    <cellStyle name="40% - Акцент2 15" xfId="524"/>
    <cellStyle name="40% - Акцент2 15 2" xfId="525"/>
    <cellStyle name="40% - Акцент2 16" xfId="526"/>
    <cellStyle name="40% - Акцент2 16 2" xfId="527"/>
    <cellStyle name="40% - Акцент2 17" xfId="528"/>
    <cellStyle name="40% - Акцент2 17 2" xfId="529"/>
    <cellStyle name="40% - Акцент2 18" xfId="530"/>
    <cellStyle name="40% - Акцент2 18 2" xfId="531"/>
    <cellStyle name="40% - Акцент2 19" xfId="532"/>
    <cellStyle name="40% - Акцент2 19 2" xfId="533"/>
    <cellStyle name="40% - Акцент2 2" xfId="534"/>
    <cellStyle name="40% - Акцент2 2 2" xfId="535"/>
    <cellStyle name="40% - Акцент2 2 2 2" xfId="536"/>
    <cellStyle name="40% - Акцент2 2 3" xfId="537"/>
    <cellStyle name="40% - Акцент2 3" xfId="538"/>
    <cellStyle name="40% - Акцент2 3 2" xfId="539"/>
    <cellStyle name="40% - Акцент2 4" xfId="540"/>
    <cellStyle name="40% - Акцент2 4 2" xfId="541"/>
    <cellStyle name="40% - Акцент2 5" xfId="542"/>
    <cellStyle name="40% - Акцент2 5 2" xfId="543"/>
    <cellStyle name="40% - Акцент2 6" xfId="544"/>
    <cellStyle name="40% - Акцент2 6 2" xfId="545"/>
    <cellStyle name="40% - Акцент2 7" xfId="546"/>
    <cellStyle name="40% - Акцент2 7 2" xfId="547"/>
    <cellStyle name="40% - Акцент2 8" xfId="548"/>
    <cellStyle name="40% - Акцент2 8 2" xfId="549"/>
    <cellStyle name="40% - Акцент2 9" xfId="550"/>
    <cellStyle name="40% - Акцент2 9 2" xfId="551"/>
    <cellStyle name="40% - Акцент3 10" xfId="552"/>
    <cellStyle name="40% - Акцент3 10 2" xfId="553"/>
    <cellStyle name="40% - Акцент3 11" xfId="554"/>
    <cellStyle name="40% - Акцент3 11 2" xfId="555"/>
    <cellStyle name="40% - Акцент3 12" xfId="556"/>
    <cellStyle name="40% - Акцент3 12 2" xfId="557"/>
    <cellStyle name="40% - Акцент3 13" xfId="558"/>
    <cellStyle name="40% - Акцент3 13 2" xfId="559"/>
    <cellStyle name="40% - Акцент3 14" xfId="560"/>
    <cellStyle name="40% - Акцент3 14 2" xfId="561"/>
    <cellStyle name="40% - Акцент3 15" xfId="562"/>
    <cellStyle name="40% - Акцент3 15 2" xfId="563"/>
    <cellStyle name="40% - Акцент3 16" xfId="564"/>
    <cellStyle name="40% - Акцент3 16 2" xfId="565"/>
    <cellStyle name="40% - Акцент3 17" xfId="566"/>
    <cellStyle name="40% - Акцент3 17 2" xfId="567"/>
    <cellStyle name="40% - Акцент3 18" xfId="568"/>
    <cellStyle name="40% - Акцент3 18 2" xfId="569"/>
    <cellStyle name="40% - Акцент3 19" xfId="570"/>
    <cellStyle name="40% - Акцент3 19 2" xfId="571"/>
    <cellStyle name="40% - Акцент3 2" xfId="572"/>
    <cellStyle name="40% - Акцент3 2 2" xfId="573"/>
    <cellStyle name="40% - Акцент3 2 2 2" xfId="574"/>
    <cellStyle name="40% - Акцент3 2 3" xfId="575"/>
    <cellStyle name="40% - Акцент3 3" xfId="576"/>
    <cellStyle name="40% - Акцент3 3 2" xfId="577"/>
    <cellStyle name="40% - Акцент3 4" xfId="578"/>
    <cellStyle name="40% - Акцент3 4 2" xfId="579"/>
    <cellStyle name="40% - Акцент3 5" xfId="580"/>
    <cellStyle name="40% - Акцент3 5 2" xfId="581"/>
    <cellStyle name="40% - Акцент3 6" xfId="582"/>
    <cellStyle name="40% - Акцент3 6 2" xfId="583"/>
    <cellStyle name="40% - Акцент3 7" xfId="584"/>
    <cellStyle name="40% - Акцент3 7 2" xfId="585"/>
    <cellStyle name="40% - Акцент3 8" xfId="586"/>
    <cellStyle name="40% - Акцент3 8 2" xfId="587"/>
    <cellStyle name="40% - Акцент3 9" xfId="588"/>
    <cellStyle name="40% - Акцент3 9 2" xfId="589"/>
    <cellStyle name="40% - Акцент4 10" xfId="590"/>
    <cellStyle name="40% - Акцент4 10 2" xfId="591"/>
    <cellStyle name="40% - Акцент4 11" xfId="592"/>
    <cellStyle name="40% - Акцент4 11 2" xfId="593"/>
    <cellStyle name="40% - Акцент4 12" xfId="594"/>
    <cellStyle name="40% - Акцент4 12 2" xfId="595"/>
    <cellStyle name="40% - Акцент4 13" xfId="596"/>
    <cellStyle name="40% - Акцент4 13 2" xfId="597"/>
    <cellStyle name="40% - Акцент4 14" xfId="598"/>
    <cellStyle name="40% - Акцент4 14 2" xfId="599"/>
    <cellStyle name="40% - Акцент4 15" xfId="600"/>
    <cellStyle name="40% - Акцент4 15 2" xfId="601"/>
    <cellStyle name="40% - Акцент4 16" xfId="602"/>
    <cellStyle name="40% - Акцент4 16 2" xfId="603"/>
    <cellStyle name="40% - Акцент4 17" xfId="604"/>
    <cellStyle name="40% - Акцент4 17 2" xfId="605"/>
    <cellStyle name="40% - Акцент4 18" xfId="606"/>
    <cellStyle name="40% - Акцент4 18 2" xfId="607"/>
    <cellStyle name="40% - Акцент4 19" xfId="608"/>
    <cellStyle name="40% - Акцент4 19 2" xfId="609"/>
    <cellStyle name="40% - Акцент4 2" xfId="610"/>
    <cellStyle name="40% - Акцент4 2 2" xfId="611"/>
    <cellStyle name="40% - Акцент4 2 2 2" xfId="612"/>
    <cellStyle name="40% - Акцент4 2 3" xfId="613"/>
    <cellStyle name="40% - Акцент4 3" xfId="614"/>
    <cellStyle name="40% - Акцент4 3 2" xfId="615"/>
    <cellStyle name="40% - Акцент4 4" xfId="616"/>
    <cellStyle name="40% - Акцент4 4 2" xfId="617"/>
    <cellStyle name="40% - Акцент4 5" xfId="618"/>
    <cellStyle name="40% - Акцент4 5 2" xfId="619"/>
    <cellStyle name="40% - Акцент4 6" xfId="620"/>
    <cellStyle name="40% - Акцент4 6 2" xfId="621"/>
    <cellStyle name="40% - Акцент4 7" xfId="622"/>
    <cellStyle name="40% - Акцент4 7 2" xfId="623"/>
    <cellStyle name="40% - Акцент4 8" xfId="624"/>
    <cellStyle name="40% - Акцент4 8 2" xfId="625"/>
    <cellStyle name="40% - Акцент4 9" xfId="626"/>
    <cellStyle name="40% - Акцент4 9 2" xfId="627"/>
    <cellStyle name="40% - Акцент5 10" xfId="628"/>
    <cellStyle name="40% - Акцент5 10 2" xfId="629"/>
    <cellStyle name="40% - Акцент5 11" xfId="630"/>
    <cellStyle name="40% - Акцент5 11 2" xfId="631"/>
    <cellStyle name="40% - Акцент5 12" xfId="632"/>
    <cellStyle name="40% - Акцент5 12 2" xfId="633"/>
    <cellStyle name="40% - Акцент5 13" xfId="634"/>
    <cellStyle name="40% - Акцент5 13 2" xfId="635"/>
    <cellStyle name="40% - Акцент5 14" xfId="636"/>
    <cellStyle name="40% - Акцент5 14 2" xfId="637"/>
    <cellStyle name="40% - Акцент5 15" xfId="638"/>
    <cellStyle name="40% - Акцент5 15 2" xfId="639"/>
    <cellStyle name="40% - Акцент5 16" xfId="640"/>
    <cellStyle name="40% - Акцент5 16 2" xfId="641"/>
    <cellStyle name="40% - Акцент5 17" xfId="642"/>
    <cellStyle name="40% - Акцент5 17 2" xfId="643"/>
    <cellStyle name="40% - Акцент5 18" xfId="644"/>
    <cellStyle name="40% - Акцент5 18 2" xfId="645"/>
    <cellStyle name="40% - Акцент5 19" xfId="646"/>
    <cellStyle name="40% - Акцент5 19 2" xfId="647"/>
    <cellStyle name="40% - Акцент5 2" xfId="648"/>
    <cellStyle name="40% - Акцент5 2 2" xfId="649"/>
    <cellStyle name="40% - Акцент5 2 2 2" xfId="650"/>
    <cellStyle name="40% - Акцент5 2 3" xfId="651"/>
    <cellStyle name="40% - Акцент5 3" xfId="652"/>
    <cellStyle name="40% - Акцент5 3 2" xfId="653"/>
    <cellStyle name="40% - Акцент5 4" xfId="654"/>
    <cellStyle name="40% - Акцент5 4 2" xfId="655"/>
    <cellStyle name="40% - Акцент5 5" xfId="656"/>
    <cellStyle name="40% - Акцент5 5 2" xfId="657"/>
    <cellStyle name="40% - Акцент5 6" xfId="658"/>
    <cellStyle name="40% - Акцент5 6 2" xfId="659"/>
    <cellStyle name="40% - Акцент5 7" xfId="660"/>
    <cellStyle name="40% - Акцент5 7 2" xfId="661"/>
    <cellStyle name="40% - Акцент5 8" xfId="662"/>
    <cellStyle name="40% - Акцент5 8 2" xfId="663"/>
    <cellStyle name="40% - Акцент5 9" xfId="664"/>
    <cellStyle name="40% - Акцент5 9 2" xfId="665"/>
    <cellStyle name="40% - Акцент6 10" xfId="666"/>
    <cellStyle name="40% - Акцент6 10 2" xfId="667"/>
    <cellStyle name="40% - Акцент6 11" xfId="668"/>
    <cellStyle name="40% - Акцент6 11 2" xfId="669"/>
    <cellStyle name="40% - Акцент6 12" xfId="670"/>
    <cellStyle name="40% - Акцент6 12 2" xfId="671"/>
    <cellStyle name="40% - Акцент6 13" xfId="672"/>
    <cellStyle name="40% - Акцент6 13 2" xfId="673"/>
    <cellStyle name="40% - Акцент6 14" xfId="674"/>
    <cellStyle name="40% - Акцент6 14 2" xfId="675"/>
    <cellStyle name="40% - Акцент6 15" xfId="676"/>
    <cellStyle name="40% - Акцент6 15 2" xfId="677"/>
    <cellStyle name="40% - Акцент6 16" xfId="678"/>
    <cellStyle name="40% - Акцент6 16 2" xfId="679"/>
    <cellStyle name="40% - Акцент6 17" xfId="680"/>
    <cellStyle name="40% - Акцент6 17 2" xfId="681"/>
    <cellStyle name="40% - Акцент6 18" xfId="682"/>
    <cellStyle name="40% - Акцент6 18 2" xfId="683"/>
    <cellStyle name="40% - Акцент6 19" xfId="684"/>
    <cellStyle name="40% - Акцент6 19 2" xfId="685"/>
    <cellStyle name="40% - Акцент6 2" xfId="686"/>
    <cellStyle name="40% - Акцент6 2 2" xfId="687"/>
    <cellStyle name="40% - Акцент6 2 2 2" xfId="688"/>
    <cellStyle name="40% - Акцент6 2 3" xfId="689"/>
    <cellStyle name="40% - Акцент6 3" xfId="690"/>
    <cellStyle name="40% - Акцент6 3 2" xfId="691"/>
    <cellStyle name="40% - Акцент6 4" xfId="692"/>
    <cellStyle name="40% - Акцент6 4 2" xfId="693"/>
    <cellStyle name="40% - Акцент6 5" xfId="694"/>
    <cellStyle name="40% - Акцент6 5 2" xfId="695"/>
    <cellStyle name="40% - Акцент6 6" xfId="696"/>
    <cellStyle name="40% - Акцент6 6 2" xfId="697"/>
    <cellStyle name="40% - Акцент6 7" xfId="698"/>
    <cellStyle name="40% - Акцент6 7 2" xfId="699"/>
    <cellStyle name="40% - Акцент6 8" xfId="700"/>
    <cellStyle name="40% - Акцент6 8 2" xfId="701"/>
    <cellStyle name="40% - Акцент6 9" xfId="702"/>
    <cellStyle name="40% - Акцент6 9 2" xfId="703"/>
    <cellStyle name="60% - Accent1" xfId="704"/>
    <cellStyle name="60% - Accent1 2" xfId="705"/>
    <cellStyle name="60% - Accent2" xfId="706"/>
    <cellStyle name="60% - Accent2 2" xfId="707"/>
    <cellStyle name="60% - Accent3" xfId="708"/>
    <cellStyle name="60% - Accent3 2" xfId="709"/>
    <cellStyle name="60% - Accent4" xfId="710"/>
    <cellStyle name="60% - Accent4 2" xfId="711"/>
    <cellStyle name="60% - Accent5" xfId="712"/>
    <cellStyle name="60% - Accent5 2" xfId="713"/>
    <cellStyle name="60% - Accent6" xfId="714"/>
    <cellStyle name="60% - Accent6 2" xfId="715"/>
    <cellStyle name="60% - Акцент1 2" xfId="716"/>
    <cellStyle name="60% - Акцент1 2 2" xfId="717"/>
    <cellStyle name="60% - Акцент1 2 2 2" xfId="718"/>
    <cellStyle name="60% - Акцент1 2 3" xfId="719"/>
    <cellStyle name="60% - Акцент2 2" xfId="720"/>
    <cellStyle name="60% - Акцент2 2 2" xfId="721"/>
    <cellStyle name="60% - Акцент2 2 2 2" xfId="722"/>
    <cellStyle name="60% - Акцент2 2 3" xfId="723"/>
    <cellStyle name="60% - Акцент3 2" xfId="724"/>
    <cellStyle name="60% - Акцент3 2 2" xfId="725"/>
    <cellStyle name="60% - Акцент3 2 2 2" xfId="726"/>
    <cellStyle name="60% - Акцент3 2 3" xfId="727"/>
    <cellStyle name="60% - Акцент4 2" xfId="728"/>
    <cellStyle name="60% - Акцент4 2 2" xfId="729"/>
    <cellStyle name="60% - Акцент4 2 2 2" xfId="730"/>
    <cellStyle name="60% - Акцент4 2 3" xfId="731"/>
    <cellStyle name="60% - Акцент5 2" xfId="732"/>
    <cellStyle name="60% - Акцент5 2 2" xfId="733"/>
    <cellStyle name="60% - Акцент5 2 2 2" xfId="734"/>
    <cellStyle name="60% - Акцент5 2 3" xfId="735"/>
    <cellStyle name="60% - Акцент6 2" xfId="736"/>
    <cellStyle name="60% - Акцент6 2 2" xfId="737"/>
    <cellStyle name="60% - Акцент6 2 2 2" xfId="738"/>
    <cellStyle name="60% - Акцент6 2 3" xfId="739"/>
    <cellStyle name="Accent1" xfId="740"/>
    <cellStyle name="Accent1 2" xfId="741"/>
    <cellStyle name="Accent2" xfId="742"/>
    <cellStyle name="Accent2 2" xfId="743"/>
    <cellStyle name="Accent3" xfId="744"/>
    <cellStyle name="Accent3 2" xfId="745"/>
    <cellStyle name="Accent4" xfId="746"/>
    <cellStyle name="Accent4 2" xfId="747"/>
    <cellStyle name="Accent5" xfId="748"/>
    <cellStyle name="Accent5 2" xfId="749"/>
    <cellStyle name="Accent6" xfId="750"/>
    <cellStyle name="Accent6 2" xfId="751"/>
    <cellStyle name="alternate" xfId="752"/>
    <cellStyle name="alternate 2" xfId="753"/>
    <cellStyle name="Bad" xfId="754"/>
    <cellStyle name="Bad 2" xfId="755"/>
    <cellStyle name="Calculation" xfId="756"/>
    <cellStyle name="Calculation 2" xfId="757"/>
    <cellStyle name="cf1" xfId="758"/>
    <cellStyle name="Check" xfId="759"/>
    <cellStyle name="Check 2" xfId="760"/>
    <cellStyle name="Check Cell" xfId="761"/>
    <cellStyle name="Check Cell 2" xfId="762"/>
    <cellStyle name="Comma" xfId="1712"/>
    <cellStyle name="Comma [0]" xfId="763"/>
    <cellStyle name="Comma [0] 2" xfId="764"/>
    <cellStyle name="Comma [0] 3" xfId="1713"/>
    <cellStyle name="Comma_laroux" xfId="765"/>
    <cellStyle name="Comma0" xfId="766"/>
    <cellStyle name="Comma0 2" xfId="767"/>
    <cellStyle name="Currency" xfId="1710"/>
    <cellStyle name="Currency [0]" xfId="768"/>
    <cellStyle name="Currency [0] 2" xfId="769"/>
    <cellStyle name="Currency [0] 3" xfId="1711"/>
    <cellStyle name="Currency_laroux" xfId="770"/>
    <cellStyle name="Date" xfId="771"/>
    <cellStyle name="Date 2" xfId="772"/>
    <cellStyle name="Deviant" xfId="773"/>
    <cellStyle name="Deviant 2" xfId="774"/>
    <cellStyle name="done" xfId="775"/>
    <cellStyle name="done 2" xfId="776"/>
    <cellStyle name="Dziesiêtny [0]_1" xfId="777"/>
    <cellStyle name="Dziesiêtny_1" xfId="778"/>
    <cellStyle name="Euro" xfId="779"/>
    <cellStyle name="Euro 2" xfId="780"/>
    <cellStyle name="Explanatory Text" xfId="781"/>
    <cellStyle name="Explanatory Text 2" xfId="782"/>
    <cellStyle name="Factor" xfId="783"/>
    <cellStyle name="Factor 2" xfId="784"/>
    <cellStyle name="Followed Hyperlink" xfId="785"/>
    <cellStyle name="Followed Hyperlink 2" xfId="786"/>
    <cellStyle name="From" xfId="787"/>
    <cellStyle name="From 2" xfId="788"/>
    <cellStyle name="Good" xfId="789"/>
    <cellStyle name="Good 2" xfId="790"/>
    <cellStyle name="Grey" xfId="791"/>
    <cellStyle name="Grey 2" xfId="792"/>
    <cellStyle name="Header1" xfId="793"/>
    <cellStyle name="Header1 2" xfId="794"/>
    <cellStyle name="Header2" xfId="795"/>
    <cellStyle name="Header2 2" xfId="796"/>
    <cellStyle name="Heading 1" xfId="797"/>
    <cellStyle name="Heading 1 2" xfId="798"/>
    <cellStyle name="Heading 2" xfId="799"/>
    <cellStyle name="Heading 2 2" xfId="800"/>
    <cellStyle name="Heading 3" xfId="801"/>
    <cellStyle name="Heading 3 2" xfId="802"/>
    <cellStyle name="Heading 4" xfId="803"/>
    <cellStyle name="Heading 4 2" xfId="804"/>
    <cellStyle name="Hyperlink" xfId="805"/>
    <cellStyle name="Hyperlink 2" xfId="806"/>
    <cellStyle name="Iau?iue_?iardu1999a" xfId="807"/>
    <cellStyle name="Îáű÷íűé_Ńĺáĺńňîčěîńňü" xfId="808"/>
    <cellStyle name="Input" xfId="809"/>
    <cellStyle name="Input [yellow]" xfId="810"/>
    <cellStyle name="Input [yellow] 2" xfId="811"/>
    <cellStyle name="Input 10" xfId="812"/>
    <cellStyle name="Input 11" xfId="813"/>
    <cellStyle name="Input 12" xfId="814"/>
    <cellStyle name="Input 13" xfId="815"/>
    <cellStyle name="Input 14" xfId="816"/>
    <cellStyle name="Input 15" xfId="817"/>
    <cellStyle name="Input 16" xfId="818"/>
    <cellStyle name="Input 17" xfId="819"/>
    <cellStyle name="Input 18" xfId="820"/>
    <cellStyle name="Input 19" xfId="821"/>
    <cellStyle name="Input 2" xfId="822"/>
    <cellStyle name="Input 20" xfId="823"/>
    <cellStyle name="Input 21" xfId="824"/>
    <cellStyle name="Input 22" xfId="825"/>
    <cellStyle name="Input 23" xfId="826"/>
    <cellStyle name="Input 24" xfId="827"/>
    <cellStyle name="Input 25" xfId="828"/>
    <cellStyle name="Input 26" xfId="829"/>
    <cellStyle name="Input 27" xfId="830"/>
    <cellStyle name="Input 28" xfId="831"/>
    <cellStyle name="Input 29" xfId="832"/>
    <cellStyle name="Input 3" xfId="833"/>
    <cellStyle name="Input 30" xfId="834"/>
    <cellStyle name="Input 31" xfId="835"/>
    <cellStyle name="Input 32" xfId="836"/>
    <cellStyle name="Input 33" xfId="837"/>
    <cellStyle name="Input 34" xfId="838"/>
    <cellStyle name="Input 35" xfId="839"/>
    <cellStyle name="Input 36" xfId="840"/>
    <cellStyle name="Input 4" xfId="841"/>
    <cellStyle name="Input 5" xfId="842"/>
    <cellStyle name="Input 6" xfId="843"/>
    <cellStyle name="Input 7" xfId="844"/>
    <cellStyle name="Input 8" xfId="845"/>
    <cellStyle name="Input 9" xfId="846"/>
    <cellStyle name="Linked Cell" xfId="847"/>
    <cellStyle name="Linked Cell 2" xfId="848"/>
    <cellStyle name="Neutral" xfId="849"/>
    <cellStyle name="Neutral 2" xfId="850"/>
    <cellStyle name="Normal" xfId="851"/>
    <cellStyle name="Normal - Style1" xfId="852"/>
    <cellStyle name="Normal - Style1 2" xfId="853"/>
    <cellStyle name="Normal 2" xfId="1720"/>
    <cellStyle name="Normal_ASUS" xfId="854"/>
    <cellStyle name="Normal1" xfId="855"/>
    <cellStyle name="Normal1 2" xfId="856"/>
    <cellStyle name="normální_Rozvaha - aktiva" xfId="857"/>
    <cellStyle name="Normalny_0" xfId="858"/>
    <cellStyle name="normбlnм_laroux" xfId="859"/>
    <cellStyle name="Note" xfId="860"/>
    <cellStyle name="Note 2" xfId="861"/>
    <cellStyle name="Nun??c [0]_Cia-l ccaldcec" xfId="862"/>
    <cellStyle name="Nun??c_Cia-l ccaldcec" xfId="863"/>
    <cellStyle name="Ňűń˙÷č [0]_Ńĺáĺńňîčěîńňü" xfId="864"/>
    <cellStyle name="Ňűń˙÷č_Ńĺáĺńňîčěîńňü" xfId="865"/>
    <cellStyle name="Ociriniaue [0]_laroux" xfId="866"/>
    <cellStyle name="Ociriniaue_laroux" xfId="867"/>
    <cellStyle name="Output" xfId="868"/>
    <cellStyle name="Output 2" xfId="869"/>
    <cellStyle name="Percent" xfId="1709"/>
    <cellStyle name="Percent [2]" xfId="870"/>
    <cellStyle name="Percent [2] 2" xfId="871"/>
    <cellStyle name="PillarText" xfId="872"/>
    <cellStyle name="PillarText 2" xfId="873"/>
    <cellStyle name="Price_Body" xfId="874"/>
    <cellStyle name="STYLE1 - Style1" xfId="875"/>
    <cellStyle name="STYLE1 - Style1 2" xfId="876"/>
    <cellStyle name="Title" xfId="877"/>
    <cellStyle name="Title 2" xfId="878"/>
    <cellStyle name="To" xfId="879"/>
    <cellStyle name="To 2" xfId="880"/>
    <cellStyle name="Total" xfId="881"/>
    <cellStyle name="Total 2" xfId="882"/>
    <cellStyle name="Undefiniert" xfId="883"/>
    <cellStyle name="Undefiniert 2" xfId="884"/>
    <cellStyle name="Währung [0]_laroux" xfId="885"/>
    <cellStyle name="Währung_laroux" xfId="886"/>
    <cellStyle name="Walutowy [0]_1" xfId="887"/>
    <cellStyle name="Walutowy_1" xfId="888"/>
    <cellStyle name="Warning Text" xfId="889"/>
    <cellStyle name="Warning Text 2" xfId="890"/>
    <cellStyle name="WIP" xfId="891"/>
    <cellStyle name="WIP 2" xfId="892"/>
    <cellStyle name="Zero" xfId="893"/>
    <cellStyle name="Zero 2" xfId="894"/>
    <cellStyle name="Акт" xfId="895"/>
    <cellStyle name="Акт 2" xfId="896"/>
    <cellStyle name="АктМТСН" xfId="897"/>
    <cellStyle name="АктМТСН 2" xfId="898"/>
    <cellStyle name="Акцент1 2" xfId="899"/>
    <cellStyle name="Акцент1 2 2" xfId="900"/>
    <cellStyle name="Акцент1 2 2 2" xfId="901"/>
    <cellStyle name="Акцент1 2 3" xfId="902"/>
    <cellStyle name="Акцент2 2" xfId="903"/>
    <cellStyle name="Акцент2 2 2" xfId="904"/>
    <cellStyle name="Акцент2 2 2 2" xfId="905"/>
    <cellStyle name="Акцент2 2 3" xfId="906"/>
    <cellStyle name="Акцент3 2" xfId="907"/>
    <cellStyle name="Акцент3 2 2" xfId="908"/>
    <cellStyle name="Акцент3 2 2 2" xfId="909"/>
    <cellStyle name="Акцент3 2 3" xfId="910"/>
    <cellStyle name="Акцент4 2" xfId="911"/>
    <cellStyle name="Акцент4 2 2" xfId="912"/>
    <cellStyle name="Акцент4 2 2 2" xfId="913"/>
    <cellStyle name="Акцент4 2 3" xfId="914"/>
    <cellStyle name="Акцент5 2" xfId="915"/>
    <cellStyle name="Акцент5 2 2" xfId="916"/>
    <cellStyle name="Акцент5 2 2 2" xfId="917"/>
    <cellStyle name="Акцент5 2 3" xfId="918"/>
    <cellStyle name="Акцент6 2" xfId="919"/>
    <cellStyle name="Акцент6 2 2" xfId="920"/>
    <cellStyle name="Акцент6 2 2 2" xfId="921"/>
    <cellStyle name="Акцент6 2 3" xfId="922"/>
    <cellStyle name="Беззащитный" xfId="923"/>
    <cellStyle name="Беззащитный 2" xfId="924"/>
    <cellStyle name="Ввод  2" xfId="925"/>
    <cellStyle name="Ввод  2 2" xfId="926"/>
    <cellStyle name="Ввод  2 2 2" xfId="927"/>
    <cellStyle name="Ввод  2 3" xfId="928"/>
    <cellStyle name="ВедРесурсов" xfId="929"/>
    <cellStyle name="ВедРесурсов 2" xfId="930"/>
    <cellStyle name="ВедРесурсовАкт" xfId="931"/>
    <cellStyle name="ВедРесурсовАкт 2" xfId="932"/>
    <cellStyle name="Вывод 2" xfId="933"/>
    <cellStyle name="Вывод 2 2" xfId="934"/>
    <cellStyle name="Вывод 2 2 2" xfId="935"/>
    <cellStyle name="Вывод 2 3" xfId="936"/>
    <cellStyle name="Вычисление 2" xfId="937"/>
    <cellStyle name="Вычисление 2 2" xfId="938"/>
    <cellStyle name="Вычисление 2 2 2" xfId="939"/>
    <cellStyle name="Вычисление 2 3" xfId="940"/>
    <cellStyle name="Гиперссылка" xfId="1717"/>
    <cellStyle name="Денежный 2" xfId="941"/>
    <cellStyle name="Денежный 2 2" xfId="942"/>
    <cellStyle name="Заголовок 1 2" xfId="943"/>
    <cellStyle name="Заголовок 1 2 2" xfId="944"/>
    <cellStyle name="Заголовок 1 2 2 2" xfId="945"/>
    <cellStyle name="Заголовок 1 2 3" xfId="946"/>
    <cellStyle name="Заголовок 2 2" xfId="947"/>
    <cellStyle name="Заголовок 2 2 2" xfId="948"/>
    <cellStyle name="Заголовок 2 2 2 2" xfId="949"/>
    <cellStyle name="Заголовок 2 2 3" xfId="950"/>
    <cellStyle name="Заголовок 3 2" xfId="951"/>
    <cellStyle name="Заголовок 3 2 2" xfId="952"/>
    <cellStyle name="Заголовок 3 2 2 2" xfId="953"/>
    <cellStyle name="Заголовок 3 2 3" xfId="954"/>
    <cellStyle name="Заголовок 4 2" xfId="955"/>
    <cellStyle name="Заголовок 4 2 2" xfId="956"/>
    <cellStyle name="Заголовок 4 2 2 2" xfId="957"/>
    <cellStyle name="Заголовок 4 2 3" xfId="958"/>
    <cellStyle name="ЗаголовокСтолбца" xfId="959"/>
    <cellStyle name="ЗаголовокСтолбца 2" xfId="960"/>
    <cellStyle name="Защитный" xfId="961"/>
    <cellStyle name="Защитный 2" xfId="962"/>
    <cellStyle name="Итог 2" xfId="963"/>
    <cellStyle name="Итог 2 2" xfId="964"/>
    <cellStyle name="Итог 2 2 2" xfId="965"/>
    <cellStyle name="Итог 2 3" xfId="966"/>
    <cellStyle name="Итоги" xfId="967"/>
    <cellStyle name="Итоги 2" xfId="968"/>
    <cellStyle name="ИтогоАктБазЦ" xfId="969"/>
    <cellStyle name="ИтогоАктБазЦ 2" xfId="970"/>
    <cellStyle name="ИтогоАктТекЦ" xfId="971"/>
    <cellStyle name="ИтогоАктТекЦ 2" xfId="972"/>
    <cellStyle name="ИтогоБазЦ" xfId="973"/>
    <cellStyle name="ИтогоБазЦ 2" xfId="974"/>
    <cellStyle name="ИтогоТекЦ" xfId="975"/>
    <cellStyle name="ИтогоТекЦ 2" xfId="976"/>
    <cellStyle name="Контрольная ячейка 2" xfId="977"/>
    <cellStyle name="Контрольная ячейка 2 2" xfId="978"/>
    <cellStyle name="Контрольная ячейка 2 2 2" xfId="979"/>
    <cellStyle name="Контрольная ячейка 2 3" xfId="980"/>
    <cellStyle name="ЛокСмета" xfId="981"/>
    <cellStyle name="ЛокСмета 2" xfId="982"/>
    <cellStyle name="ЛокСмМТСН" xfId="983"/>
    <cellStyle name="ЛокСмМТСН 2" xfId="984"/>
    <cellStyle name="Название 2" xfId="985"/>
    <cellStyle name="Название 2 2" xfId="986"/>
    <cellStyle name="Название 2 2 2" xfId="987"/>
    <cellStyle name="Название 2 3" xfId="988"/>
    <cellStyle name="Нейтральный 2" xfId="989"/>
    <cellStyle name="Нейтральный 2 2" xfId="990"/>
    <cellStyle name="Нейтральный 2 2 2" xfId="991"/>
    <cellStyle name="Нейтральный 2 3" xfId="992"/>
    <cellStyle name="Обычный" xfId="0" builtinId="0"/>
    <cellStyle name="Обычный 10" xfId="993"/>
    <cellStyle name="Обычный 10 2" xfId="994"/>
    <cellStyle name="Обычный 10 3" xfId="995"/>
    <cellStyle name="Обычный 100" xfId="1716"/>
    <cellStyle name="Обычный 107" xfId="1718"/>
    <cellStyle name="Обычный 108" xfId="1715"/>
    <cellStyle name="Обычный 11" xfId="996"/>
    <cellStyle name="Обычный 11 2" xfId="997"/>
    <cellStyle name="Обычный 11 3" xfId="998"/>
    <cellStyle name="Обычный 12" xfId="999"/>
    <cellStyle name="Обычный 12 2" xfId="1000"/>
    <cellStyle name="Обычный 12 3" xfId="1001"/>
    <cellStyle name="Обычный 13" xfId="1002"/>
    <cellStyle name="Обычный 13 2" xfId="1003"/>
    <cellStyle name="Обычный 14" xfId="1004"/>
    <cellStyle name="Обычный 14 2" xfId="1005"/>
    <cellStyle name="Обычный 15" xfId="1006"/>
    <cellStyle name="Обычный 15 2" xfId="1007"/>
    <cellStyle name="Обычный 15 3" xfId="1008"/>
    <cellStyle name="Обычный 16" xfId="1009"/>
    <cellStyle name="Обычный 16 2" xfId="1010"/>
    <cellStyle name="Обычный 17" xfId="1011"/>
    <cellStyle name="Обычный 17 2" xfId="1012"/>
    <cellStyle name="Обычный 18" xfId="1013"/>
    <cellStyle name="Обычный 18 2" xfId="1014"/>
    <cellStyle name="Обычный 19" xfId="1015"/>
    <cellStyle name="Обычный 19 2" xfId="1016"/>
    <cellStyle name="Обычный 2" xfId="1017"/>
    <cellStyle name="Обычный 2 2" xfId="1018"/>
    <cellStyle name="Обычный 2 2 19" xfId="1714"/>
    <cellStyle name="Обычный 2 2 2" xfId="1019"/>
    <cellStyle name="Обычный 2 2 2 2" xfId="1020"/>
    <cellStyle name="Обычный 2 2 2 3" xfId="1021"/>
    <cellStyle name="Обычный 2 2 3" xfId="1022"/>
    <cellStyle name="Обычный 2 2 3 2" xfId="1023"/>
    <cellStyle name="Обычный 2 2 4" xfId="1024"/>
    <cellStyle name="Обычный 2 26 2" xfId="1719"/>
    <cellStyle name="Обычный 2 3" xfId="1025"/>
    <cellStyle name="Обычный 2 3 2" xfId="1026"/>
    <cellStyle name="Обычный 2 4" xfId="1027"/>
    <cellStyle name="Обычный 2 4 2" xfId="1028"/>
    <cellStyle name="Обычный 2 5" xfId="1029"/>
    <cellStyle name="Обычный 2 5 2" xfId="1030"/>
    <cellStyle name="Обычный 2 6" xfId="1031"/>
    <cellStyle name="Обычный 2 6 2" xfId="1032"/>
    <cellStyle name="Обычный 2 7" xfId="1033"/>
    <cellStyle name="Обычный 2 8" xfId="1034"/>
    <cellStyle name="Обычный 2__940_РВвВА свод за 1 полугодие 2009" xfId="1035"/>
    <cellStyle name="Обычный 20" xfId="1036"/>
    <cellStyle name="Обычный 20 2" xfId="1037"/>
    <cellStyle name="Обычный 21" xfId="1038"/>
    <cellStyle name="Обычный 21 2" xfId="1039"/>
    <cellStyle name="Обычный 22" xfId="1040"/>
    <cellStyle name="Обычный 22 2" xfId="1041"/>
    <cellStyle name="Обычный 23" xfId="1042"/>
    <cellStyle name="Обычный 23 2" xfId="1043"/>
    <cellStyle name="Обычный 24" xfId="1044"/>
    <cellStyle name="Обычный 24 2" xfId="1045"/>
    <cellStyle name="Обычный 25" xfId="1046"/>
    <cellStyle name="Обычный 25 2" xfId="1047"/>
    <cellStyle name="Обычный 26" xfId="1048"/>
    <cellStyle name="Обычный 26 2" xfId="1049"/>
    <cellStyle name="Обычный 27" xfId="1050"/>
    <cellStyle name="Обычный 27 2" xfId="1051"/>
    <cellStyle name="Обычный 28" xfId="1052"/>
    <cellStyle name="Обычный 28 2" xfId="1053"/>
    <cellStyle name="Обычный 29" xfId="1054"/>
    <cellStyle name="Обычный 29 2" xfId="1055"/>
    <cellStyle name="Обычный 3" xfId="1056"/>
    <cellStyle name="Обычный 3 10" xfId="1057"/>
    <cellStyle name="Обычный 3 10 2" xfId="1058"/>
    <cellStyle name="Обычный 3 11" xfId="1059"/>
    <cellStyle name="Обычный 3 11 2" xfId="1060"/>
    <cellStyle name="Обычный 3 12" xfId="1061"/>
    <cellStyle name="Обычный 3 12 2" xfId="1062"/>
    <cellStyle name="Обычный 3 13" xfId="1063"/>
    <cellStyle name="Обычный 3 13 2" xfId="1064"/>
    <cellStyle name="Обычный 3 14" xfId="1065"/>
    <cellStyle name="Обычный 3 14 2" xfId="1066"/>
    <cellStyle name="Обычный 3 15" xfId="1067"/>
    <cellStyle name="Обычный 3 15 2" xfId="1068"/>
    <cellStyle name="Обычный 3 16" xfId="1069"/>
    <cellStyle name="Обычный 3 16 2" xfId="1070"/>
    <cellStyle name="Обычный 3 17" xfId="1071"/>
    <cellStyle name="Обычный 3 17 2" xfId="1072"/>
    <cellStyle name="Обычный 3 18" xfId="1073"/>
    <cellStyle name="Обычный 3 18 2" xfId="1074"/>
    <cellStyle name="Обычный 3 19" xfId="1075"/>
    <cellStyle name="Обычный 3 19 2" xfId="1076"/>
    <cellStyle name="Обычный 3 2" xfId="1077"/>
    <cellStyle name="Обычный 3 2 2" xfId="1078"/>
    <cellStyle name="Обычный 3 2 2 2" xfId="1079"/>
    <cellStyle name="Обычный 3 2 2 2 2" xfId="1080"/>
    <cellStyle name="Обычный 3 2 2 2 2 2" xfId="1081"/>
    <cellStyle name="Обычный 3 2 2 2 3" xfId="1082"/>
    <cellStyle name="Обычный 3 2 2 3" xfId="1083"/>
    <cellStyle name="Обычный 3 2 3" xfId="1084"/>
    <cellStyle name="Обычный 3 20" xfId="1085"/>
    <cellStyle name="Обычный 3 20 2" xfId="1086"/>
    <cellStyle name="Обычный 3 21" xfId="1087"/>
    <cellStyle name="Обычный 3 22" xfId="1088"/>
    <cellStyle name="Обычный 3 25" xfId="1089"/>
    <cellStyle name="Обычный 3 3" xfId="1090"/>
    <cellStyle name="Обычный 3 3 2" xfId="1091"/>
    <cellStyle name="Обычный 3 4" xfId="1092"/>
    <cellStyle name="Обычный 3 4 2" xfId="1093"/>
    <cellStyle name="Обычный 3 5" xfId="1094"/>
    <cellStyle name="Обычный 3 5 2" xfId="1095"/>
    <cellStyle name="Обычный 3 6" xfId="1096"/>
    <cellStyle name="Обычный 3 6 2" xfId="1097"/>
    <cellStyle name="Обычный 3 7" xfId="1098"/>
    <cellStyle name="Обычный 3 7 2" xfId="1099"/>
    <cellStyle name="Обычный 3 8" xfId="1100"/>
    <cellStyle name="Обычный 3 8 2" xfId="1101"/>
    <cellStyle name="Обычный 3 9" xfId="1102"/>
    <cellStyle name="Обычный 3 9 2" xfId="1103"/>
    <cellStyle name="Обычный 30" xfId="1104"/>
    <cellStyle name="Обычный 30 2" xfId="1105"/>
    <cellStyle name="Обычный 31" xfId="1106"/>
    <cellStyle name="Обычный 31 2" xfId="1107"/>
    <cellStyle name="Обычный 32" xfId="1108"/>
    <cellStyle name="Обычный 32 2" xfId="1109"/>
    <cellStyle name="Обычный 33" xfId="1110"/>
    <cellStyle name="Обычный 33 2" xfId="1111"/>
    <cellStyle name="Обычный 34" xfId="1112"/>
    <cellStyle name="Обычный 34 2" xfId="1113"/>
    <cellStyle name="Обычный 35" xfId="1114"/>
    <cellStyle name="Обычный 35 2" xfId="1115"/>
    <cellStyle name="Обычный 36" xfId="1116"/>
    <cellStyle name="Обычный 36 2" xfId="1117"/>
    <cellStyle name="Обычный 37" xfId="1118"/>
    <cellStyle name="Обычный 37 2" xfId="1119"/>
    <cellStyle name="Обычный 38" xfId="1120"/>
    <cellStyle name="Обычный 38 2" xfId="1121"/>
    <cellStyle name="Обычный 39" xfId="1122"/>
    <cellStyle name="Обычный 39 2" xfId="1123"/>
    <cellStyle name="Обычный 4" xfId="1124"/>
    <cellStyle name="Обычный 4 2" xfId="1125"/>
    <cellStyle name="Обычный 4 2 2" xfId="1126"/>
    <cellStyle name="Обычный 4 3" xfId="1127"/>
    <cellStyle name="Обычный 4 3 2" xfId="1128"/>
    <cellStyle name="Обычный 4 4" xfId="1129"/>
    <cellStyle name="Обычный 4 4 2" xfId="1130"/>
    <cellStyle name="Обычный 4 5" xfId="1131"/>
    <cellStyle name="Обычный 40" xfId="1132"/>
    <cellStyle name="Обычный 40 2" xfId="1133"/>
    <cellStyle name="Обычный 41" xfId="1134"/>
    <cellStyle name="Обычный 41 2" xfId="1135"/>
    <cellStyle name="Обычный 42" xfId="1136"/>
    <cellStyle name="Обычный 42 2" xfId="1137"/>
    <cellStyle name="Обычный 43" xfId="1138"/>
    <cellStyle name="Обычный 43 2" xfId="1139"/>
    <cellStyle name="Обычный 44" xfId="1140"/>
    <cellStyle name="Обычный 44 2" xfId="1141"/>
    <cellStyle name="Обычный 45" xfId="1142"/>
    <cellStyle name="Обычный 45 2" xfId="1143"/>
    <cellStyle name="Обычный 46" xfId="1144"/>
    <cellStyle name="Обычный 46 2" xfId="1145"/>
    <cellStyle name="Обычный 47" xfId="1146"/>
    <cellStyle name="Обычный 47 2" xfId="1147"/>
    <cellStyle name="Обычный 48" xfId="1148"/>
    <cellStyle name="Обычный 48 2" xfId="1149"/>
    <cellStyle name="Обычный 49" xfId="1150"/>
    <cellStyle name="Обычный 49 2" xfId="1151"/>
    <cellStyle name="Обычный 5" xfId="1152"/>
    <cellStyle name="Обычный 5 2" xfId="1153"/>
    <cellStyle name="Обычный 5 2 2" xfId="1154"/>
    <cellStyle name="Обычный 5 2 2 2" xfId="1155"/>
    <cellStyle name="Обычный 5 2 2 2 2" xfId="1156"/>
    <cellStyle name="Обычный 5 2 2 3" xfId="1157"/>
    <cellStyle name="Обычный 5 2 3" xfId="1158"/>
    <cellStyle name="Обычный 5 3" xfId="1159"/>
    <cellStyle name="Обычный 50" xfId="1160"/>
    <cellStyle name="Обычный 50 2" xfId="1161"/>
    <cellStyle name="Обычный 51" xfId="1162"/>
    <cellStyle name="Обычный 51 2" xfId="1163"/>
    <cellStyle name="Обычный 52" xfId="1164"/>
    <cellStyle name="Обычный 52 2" xfId="1165"/>
    <cellStyle name="Обычный 53" xfId="1166"/>
    <cellStyle name="Обычный 53 2" xfId="1167"/>
    <cellStyle name="Обычный 54" xfId="1168"/>
    <cellStyle name="Обычный 54 2" xfId="1169"/>
    <cellStyle name="Обычный 55" xfId="1170"/>
    <cellStyle name="Обычный 55 2" xfId="1171"/>
    <cellStyle name="Обычный 56" xfId="1172"/>
    <cellStyle name="Обычный 56 2" xfId="1173"/>
    <cellStyle name="Обычный 57" xfId="1174"/>
    <cellStyle name="Обычный 57 2" xfId="1175"/>
    <cellStyle name="Обычный 58" xfId="1176"/>
    <cellStyle name="Обычный 58 2" xfId="1177"/>
    <cellStyle name="Обычный 59" xfId="1178"/>
    <cellStyle name="Обычный 59 2" xfId="1179"/>
    <cellStyle name="Обычный 6" xfId="1180"/>
    <cellStyle name="Обычный 6 2" xfId="1181"/>
    <cellStyle name="Обычный 60" xfId="1182"/>
    <cellStyle name="Обычный 60 2" xfId="1183"/>
    <cellStyle name="Обычный 61" xfId="1184"/>
    <cellStyle name="Обычный 61 2" xfId="1185"/>
    <cellStyle name="Обычный 62" xfId="1186"/>
    <cellStyle name="Обычный 62 2" xfId="1187"/>
    <cellStyle name="Обычный 63" xfId="1188"/>
    <cellStyle name="Обычный 63 2" xfId="1189"/>
    <cellStyle name="Обычный 64" xfId="1190"/>
    <cellStyle name="Обычный 64 2" xfId="1191"/>
    <cellStyle name="Обычный 65" xfId="1192"/>
    <cellStyle name="Обычный 65 2" xfId="1193"/>
    <cellStyle name="Обычный 66" xfId="1194"/>
    <cellStyle name="Обычный 66 2" xfId="1195"/>
    <cellStyle name="Обычный 67" xfId="1196"/>
    <cellStyle name="Обычный 67 2" xfId="1197"/>
    <cellStyle name="Обычный 68" xfId="1198"/>
    <cellStyle name="Обычный 68 2" xfId="1199"/>
    <cellStyle name="Обычный 69" xfId="1200"/>
    <cellStyle name="Обычный 69 2" xfId="1201"/>
    <cellStyle name="Обычный 7" xfId="1202"/>
    <cellStyle name="Обычный 7 2" xfId="1203"/>
    <cellStyle name="Обычный 7 3" xfId="1204"/>
    <cellStyle name="Обычный 70" xfId="1205"/>
    <cellStyle name="Обычный 70 2" xfId="1206"/>
    <cellStyle name="Обычный 71" xfId="1207"/>
    <cellStyle name="Обычный 71 2" xfId="1208"/>
    <cellStyle name="Обычный 72" xfId="1209"/>
    <cellStyle name="Обычный 72 2" xfId="1210"/>
    <cellStyle name="Обычный 73" xfId="1211"/>
    <cellStyle name="Обычный 73 2" xfId="1212"/>
    <cellStyle name="Обычный 74" xfId="1213"/>
    <cellStyle name="Обычный 74 2" xfId="1214"/>
    <cellStyle name="Обычный 75" xfId="1215"/>
    <cellStyle name="Обычный 75 2" xfId="1216"/>
    <cellStyle name="Обычный 76" xfId="1217"/>
    <cellStyle name="Обычный 76 2" xfId="1218"/>
    <cellStyle name="Обычный 77" xfId="1"/>
    <cellStyle name="Обычный 78" xfId="1219"/>
    <cellStyle name="Обычный 79" xfId="1708"/>
    <cellStyle name="Обычный 8" xfId="1220"/>
    <cellStyle name="Обычный 8 2" xfId="1221"/>
    <cellStyle name="Обычный 8 3" xfId="1222"/>
    <cellStyle name="Обычный 81" xfId="1223"/>
    <cellStyle name="Обычный 9" xfId="1224"/>
    <cellStyle name="Обычный 9 2" xfId="1225"/>
    <cellStyle name="Обычный 9 3" xfId="1226"/>
    <cellStyle name="Обычный 98" xfId="1227"/>
    <cellStyle name="Параметр" xfId="1228"/>
    <cellStyle name="Параметр 2" xfId="1229"/>
    <cellStyle name="ПеременныеСметы" xfId="1230"/>
    <cellStyle name="ПеременныеСметы 2" xfId="1231"/>
    <cellStyle name="Плохой 2" xfId="1232"/>
    <cellStyle name="Плохой 2 2" xfId="1233"/>
    <cellStyle name="Плохой 2 2 2" xfId="1234"/>
    <cellStyle name="Плохой 2 3" xfId="1235"/>
    <cellStyle name="Поле ввода" xfId="1236"/>
    <cellStyle name="Поле ввода 2" xfId="1237"/>
    <cellStyle name="Пояснение 2" xfId="1238"/>
    <cellStyle name="Пояснение 2 2" xfId="1239"/>
    <cellStyle name="Пояснение 2 2 2" xfId="1240"/>
    <cellStyle name="Пояснение 2 3" xfId="1241"/>
    <cellStyle name="Примечание 10" xfId="1242"/>
    <cellStyle name="Примечание 10 2" xfId="1243"/>
    <cellStyle name="Примечание 11" xfId="1244"/>
    <cellStyle name="Примечание 11 2" xfId="1245"/>
    <cellStyle name="Примечание 12" xfId="1246"/>
    <cellStyle name="Примечание 12 2" xfId="1247"/>
    <cellStyle name="Примечание 13" xfId="1248"/>
    <cellStyle name="Примечание 13 2" xfId="1249"/>
    <cellStyle name="Примечание 14" xfId="1250"/>
    <cellStyle name="Примечание 14 2" xfId="1251"/>
    <cellStyle name="Примечание 15" xfId="1252"/>
    <cellStyle name="Примечание 15 2" xfId="1253"/>
    <cellStyle name="Примечание 16" xfId="1254"/>
    <cellStyle name="Примечание 16 2" xfId="1255"/>
    <cellStyle name="Примечание 17" xfId="1256"/>
    <cellStyle name="Примечание 17 2" xfId="1257"/>
    <cellStyle name="Примечание 18" xfId="1258"/>
    <cellStyle name="Примечание 18 2" xfId="1259"/>
    <cellStyle name="Примечание 19" xfId="1260"/>
    <cellStyle name="Примечание 19 2" xfId="1261"/>
    <cellStyle name="Примечание 2" xfId="1262"/>
    <cellStyle name="Примечание 2 2" xfId="1263"/>
    <cellStyle name="Примечание 2 2 2" xfId="1264"/>
    <cellStyle name="Примечание 2 2 2 2" xfId="1265"/>
    <cellStyle name="Примечание 2 2 2 2 2" xfId="1266"/>
    <cellStyle name="Примечание 2 2 2 3" xfId="1267"/>
    <cellStyle name="Примечание 2 2 3" xfId="1268"/>
    <cellStyle name="Примечание 2 3" xfId="1269"/>
    <cellStyle name="Примечание 3" xfId="1270"/>
    <cellStyle name="Примечание 3 2" xfId="1271"/>
    <cellStyle name="Примечание 4" xfId="1272"/>
    <cellStyle name="Примечание 4 2" xfId="1273"/>
    <cellStyle name="Примечание 5" xfId="1274"/>
    <cellStyle name="Примечание 5 2" xfId="1275"/>
    <cellStyle name="Примечание 6" xfId="1276"/>
    <cellStyle name="Примечание 6 2" xfId="1277"/>
    <cellStyle name="Примечание 7" xfId="1278"/>
    <cellStyle name="Примечание 7 2" xfId="1279"/>
    <cellStyle name="Примечание 8" xfId="1280"/>
    <cellStyle name="Примечание 8 2" xfId="1281"/>
    <cellStyle name="Примечание 9" xfId="1282"/>
    <cellStyle name="Примечание 9 2" xfId="1283"/>
    <cellStyle name="Процентный 10" xfId="1284"/>
    <cellStyle name="Процентный 10 2" xfId="1285"/>
    <cellStyle name="Процентный 11" xfId="1286"/>
    <cellStyle name="Процентный 11 2" xfId="1287"/>
    <cellStyle name="Процентный 12" xfId="1288"/>
    <cellStyle name="Процентный 12 2" xfId="1289"/>
    <cellStyle name="Процентный 13" xfId="1290"/>
    <cellStyle name="Процентный 13 2" xfId="1291"/>
    <cellStyle name="Процентный 14" xfId="1292"/>
    <cellStyle name="Процентный 14 2" xfId="1293"/>
    <cellStyle name="Процентный 15" xfId="1294"/>
    <cellStyle name="Процентный 15 2" xfId="1295"/>
    <cellStyle name="Процентный 16" xfId="1296"/>
    <cellStyle name="Процентный 16 2" xfId="1297"/>
    <cellStyle name="Процентный 17" xfId="1298"/>
    <cellStyle name="Процентный 17 2" xfId="1299"/>
    <cellStyle name="Процентный 18" xfId="1300"/>
    <cellStyle name="Процентный 18 2" xfId="1301"/>
    <cellStyle name="Процентный 19" xfId="1302"/>
    <cellStyle name="Процентный 19 2" xfId="1303"/>
    <cellStyle name="Процентный 2" xfId="1304"/>
    <cellStyle name="Процентный 2 2" xfId="1305"/>
    <cellStyle name="Процентный 2 2 2" xfId="1306"/>
    <cellStyle name="Процентный 2 3" xfId="1307"/>
    <cellStyle name="Процентный 2 3 2" xfId="1308"/>
    <cellStyle name="Процентный 2 4" xfId="1309"/>
    <cellStyle name="Процентный 2 4 2" xfId="1310"/>
    <cellStyle name="Процентный 2 5" xfId="1311"/>
    <cellStyle name="Процентный 20" xfId="1312"/>
    <cellStyle name="Процентный 20 2" xfId="1313"/>
    <cellStyle name="Процентный 21" xfId="1314"/>
    <cellStyle name="Процентный 21 2" xfId="1315"/>
    <cellStyle name="Процентный 22" xfId="1316"/>
    <cellStyle name="Процентный 22 2" xfId="1317"/>
    <cellStyle name="Процентный 23" xfId="1318"/>
    <cellStyle name="Процентный 23 2" xfId="1319"/>
    <cellStyle name="Процентный 24" xfId="1320"/>
    <cellStyle name="Процентный 24 2" xfId="1321"/>
    <cellStyle name="Процентный 25" xfId="1322"/>
    <cellStyle name="Процентный 25 2" xfId="1323"/>
    <cellStyle name="Процентный 26" xfId="1324"/>
    <cellStyle name="Процентный 26 2" xfId="1325"/>
    <cellStyle name="Процентный 27" xfId="1326"/>
    <cellStyle name="Процентный 27 2" xfId="1327"/>
    <cellStyle name="Процентный 28" xfId="1328"/>
    <cellStyle name="Процентный 28 2" xfId="1329"/>
    <cellStyle name="Процентный 29" xfId="1330"/>
    <cellStyle name="Процентный 29 2" xfId="1331"/>
    <cellStyle name="Процентный 3" xfId="1332"/>
    <cellStyle name="Процентный 3 10" xfId="1333"/>
    <cellStyle name="Процентный 3 10 2" xfId="1334"/>
    <cellStyle name="Процентный 3 11" xfId="1335"/>
    <cellStyle name="Процентный 3 11 2" xfId="1336"/>
    <cellStyle name="Процентный 3 12" xfId="1337"/>
    <cellStyle name="Процентный 3 12 2" xfId="1338"/>
    <cellStyle name="Процентный 3 13" xfId="1339"/>
    <cellStyle name="Процентный 3 13 2" xfId="1340"/>
    <cellStyle name="Процентный 3 14" xfId="1341"/>
    <cellStyle name="Процентный 3 14 2" xfId="1342"/>
    <cellStyle name="Процентный 3 15" xfId="1343"/>
    <cellStyle name="Процентный 3 15 2" xfId="1344"/>
    <cellStyle name="Процентный 3 16" xfId="1345"/>
    <cellStyle name="Процентный 3 16 2" xfId="1346"/>
    <cellStyle name="Процентный 3 17" xfId="1347"/>
    <cellStyle name="Процентный 3 17 2" xfId="1348"/>
    <cellStyle name="Процентный 3 18" xfId="1349"/>
    <cellStyle name="Процентный 3 18 2" xfId="1350"/>
    <cellStyle name="Процентный 3 19" xfId="1351"/>
    <cellStyle name="Процентный 3 19 2" xfId="1352"/>
    <cellStyle name="Процентный 3 2" xfId="1353"/>
    <cellStyle name="Процентный 3 2 2" xfId="1354"/>
    <cellStyle name="Процентный 3 20" xfId="1355"/>
    <cellStyle name="Процентный 3 3" xfId="1356"/>
    <cellStyle name="Процентный 3 3 2" xfId="1357"/>
    <cellStyle name="Процентный 3 4" xfId="1358"/>
    <cellStyle name="Процентный 3 4 2" xfId="1359"/>
    <cellStyle name="Процентный 3 5" xfId="1360"/>
    <cellStyle name="Процентный 3 5 2" xfId="1361"/>
    <cellStyle name="Процентный 3 6" xfId="1362"/>
    <cellStyle name="Процентный 3 6 2" xfId="1363"/>
    <cellStyle name="Процентный 3 7" xfId="1364"/>
    <cellStyle name="Процентный 3 7 2" xfId="1365"/>
    <cellStyle name="Процентный 3 8" xfId="1366"/>
    <cellStyle name="Процентный 3 8 2" xfId="1367"/>
    <cellStyle name="Процентный 3 9" xfId="1368"/>
    <cellStyle name="Процентный 3 9 2" xfId="1369"/>
    <cellStyle name="Процентный 30" xfId="1370"/>
    <cellStyle name="Процентный 30 2" xfId="1371"/>
    <cellStyle name="Процентный 31" xfId="1372"/>
    <cellStyle name="Процентный 31 2" xfId="1373"/>
    <cellStyle name="Процентный 32" xfId="1374"/>
    <cellStyle name="Процентный 32 2" xfId="1375"/>
    <cellStyle name="Процентный 33" xfId="1376"/>
    <cellStyle name="Процентный 33 2" xfId="1377"/>
    <cellStyle name="Процентный 34" xfId="1378"/>
    <cellStyle name="Процентный 34 2" xfId="1379"/>
    <cellStyle name="Процентный 35" xfId="1380"/>
    <cellStyle name="Процентный 35 2" xfId="1381"/>
    <cellStyle name="Процентный 36" xfId="1382"/>
    <cellStyle name="Процентный 36 2" xfId="1383"/>
    <cellStyle name="Процентный 37" xfId="1384"/>
    <cellStyle name="Процентный 37 2" xfId="1385"/>
    <cellStyle name="Процентный 38" xfId="1386"/>
    <cellStyle name="Процентный 38 2" xfId="1387"/>
    <cellStyle name="Процентный 39" xfId="1388"/>
    <cellStyle name="Процентный 39 2" xfId="1389"/>
    <cellStyle name="Процентный 4" xfId="1390"/>
    <cellStyle name="Процентный 4 2" xfId="1391"/>
    <cellStyle name="Процентный 40" xfId="1392"/>
    <cellStyle name="Процентный 40 2" xfId="1393"/>
    <cellStyle name="Процентный 41" xfId="1394"/>
    <cellStyle name="Процентный 41 2" xfId="1395"/>
    <cellStyle name="Процентный 42" xfId="1396"/>
    <cellStyle name="Процентный 42 2" xfId="1397"/>
    <cellStyle name="Процентный 43" xfId="1398"/>
    <cellStyle name="Процентный 43 2" xfId="1399"/>
    <cellStyle name="Процентный 44" xfId="1400"/>
    <cellStyle name="Процентный 44 2" xfId="1401"/>
    <cellStyle name="Процентный 45" xfId="1402"/>
    <cellStyle name="Процентный 45 2" xfId="1403"/>
    <cellStyle name="Процентный 46" xfId="1404"/>
    <cellStyle name="Процентный 46 2" xfId="1405"/>
    <cellStyle name="Процентный 5" xfId="1406"/>
    <cellStyle name="Процентный 5 2" xfId="1407"/>
    <cellStyle name="Процентный 6" xfId="1408"/>
    <cellStyle name="Процентный 6 2" xfId="1409"/>
    <cellStyle name="Процентный 7" xfId="1410"/>
    <cellStyle name="Процентный 7 2" xfId="1411"/>
    <cellStyle name="Процентный 8" xfId="1412"/>
    <cellStyle name="Процентный 8 2" xfId="1413"/>
    <cellStyle name="Процентный 9" xfId="1414"/>
    <cellStyle name="Процентный 9 2" xfId="1415"/>
    <cellStyle name="РесСмета" xfId="1416"/>
    <cellStyle name="РесСмета 2" xfId="1417"/>
    <cellStyle name="СводкаСтоимРаб" xfId="1418"/>
    <cellStyle name="СводкаСтоимРаб 2" xfId="1419"/>
    <cellStyle name="Связанная ячейка 2" xfId="1420"/>
    <cellStyle name="Связанная ячейка 2 2" xfId="1421"/>
    <cellStyle name="Связанная ячейка 2 2 2" xfId="1422"/>
    <cellStyle name="Связанная ячейка 2 3" xfId="1423"/>
    <cellStyle name="смр" xfId="1424"/>
    <cellStyle name="смр 2" xfId="1425"/>
    <cellStyle name="Стиль 1" xfId="1426"/>
    <cellStyle name="Стиль 1 10" xfId="1427"/>
    <cellStyle name="Стиль 1 10 2" xfId="1428"/>
    <cellStyle name="Стиль 1 11" xfId="1429"/>
    <cellStyle name="Стиль 1 11 2" xfId="1430"/>
    <cellStyle name="Стиль 1 12" xfId="1431"/>
    <cellStyle name="Стиль 1 12 2" xfId="1432"/>
    <cellStyle name="Стиль 1 13" xfId="1433"/>
    <cellStyle name="Стиль 1 13 2" xfId="1434"/>
    <cellStyle name="Стиль 1 14" xfId="1435"/>
    <cellStyle name="Стиль 1 14 2" xfId="1436"/>
    <cellStyle name="Стиль 1 15" xfId="1437"/>
    <cellStyle name="Стиль 1 15 2" xfId="1438"/>
    <cellStyle name="Стиль 1 16" xfId="1439"/>
    <cellStyle name="Стиль 1 16 2" xfId="1440"/>
    <cellStyle name="Стиль 1 17" xfId="1441"/>
    <cellStyle name="Стиль 1 17 2" xfId="1442"/>
    <cellStyle name="Стиль 1 18" xfId="1443"/>
    <cellStyle name="Стиль 1 18 2" xfId="1444"/>
    <cellStyle name="Стиль 1 19" xfId="1445"/>
    <cellStyle name="Стиль 1 19 2" xfId="1446"/>
    <cellStyle name="Стиль 1 2" xfId="1447"/>
    <cellStyle name="Стиль 1 2 2" xfId="1448"/>
    <cellStyle name="Стиль 1 2 2 2" xfId="1449"/>
    <cellStyle name="Стиль 1 2 2 2 2" xfId="1450"/>
    <cellStyle name="Стиль 1 2 2 2 2 2" xfId="1451"/>
    <cellStyle name="Стиль 1 2 2 2 3" xfId="1452"/>
    <cellStyle name="Стиль 1 2 2 3" xfId="1453"/>
    <cellStyle name="Стиль 1 2 3" xfId="1454"/>
    <cellStyle name="Стиль 1 20" xfId="1455"/>
    <cellStyle name="Стиль 1 20 2" xfId="1456"/>
    <cellStyle name="Стиль 1 21" xfId="1457"/>
    <cellStyle name="Стиль 1 22" xfId="1458"/>
    <cellStyle name="Стиль 1 3" xfId="1459"/>
    <cellStyle name="Стиль 1 3 2" xfId="1460"/>
    <cellStyle name="Стиль 1 4" xfId="1461"/>
    <cellStyle name="Стиль 1 4 2" xfId="1462"/>
    <cellStyle name="Стиль 1 5" xfId="1463"/>
    <cellStyle name="Стиль 1 5 2" xfId="1464"/>
    <cellStyle name="Стиль 1 6" xfId="1465"/>
    <cellStyle name="Стиль 1 6 2" xfId="1466"/>
    <cellStyle name="Стиль 1 7" xfId="1467"/>
    <cellStyle name="Стиль 1 7 2" xfId="1468"/>
    <cellStyle name="Стиль 1 8" xfId="1469"/>
    <cellStyle name="Стиль 1 8 2" xfId="1470"/>
    <cellStyle name="Стиль 1 9" xfId="1471"/>
    <cellStyle name="Стиль 1 9 2" xfId="1472"/>
    <cellStyle name="Стиль 1__940_Макет" xfId="1473"/>
    <cellStyle name="Стиль_названий" xfId="1474"/>
    <cellStyle name="Строка нечётная" xfId="1475"/>
    <cellStyle name="Строка нечётная 2" xfId="1476"/>
    <cellStyle name="Строка чётная" xfId="1477"/>
    <cellStyle name="Строка чётная 2" xfId="1478"/>
    <cellStyle name="Текст предупреждения 2" xfId="1479"/>
    <cellStyle name="Текст предупреждения 2 2" xfId="1480"/>
    <cellStyle name="Текст предупреждения 2 2 2" xfId="1481"/>
    <cellStyle name="Текст предупреждения 2 3" xfId="1482"/>
    <cellStyle name="Титул" xfId="1483"/>
    <cellStyle name="Титул 2" xfId="1484"/>
    <cellStyle name="Тысячи [0]_01.01.98" xfId="1485"/>
    <cellStyle name="Тысячи_01.01.98" xfId="1486"/>
    <cellStyle name="Финансовый 10" xfId="1487"/>
    <cellStyle name="Финансовый 10 2" xfId="1488"/>
    <cellStyle name="Финансовый 10 2 2" xfId="1489"/>
    <cellStyle name="Финансовый 10 2 2 2" xfId="1490"/>
    <cellStyle name="Финансовый 10 2 2 2 2" xfId="1491"/>
    <cellStyle name="Финансовый 10 2 2 3" xfId="1492"/>
    <cellStyle name="Финансовый 10 2 3" xfId="1493"/>
    <cellStyle name="Финансовый 10 3" xfId="1494"/>
    <cellStyle name="Финансовый 11" xfId="1495"/>
    <cellStyle name="Финансовый 11 2" xfId="1496"/>
    <cellStyle name="Финансовый 11 2 2" xfId="1497"/>
    <cellStyle name="Финансовый 11 2 2 2" xfId="1498"/>
    <cellStyle name="Финансовый 11 2 2 2 2" xfId="1499"/>
    <cellStyle name="Финансовый 11 2 2 3" xfId="1500"/>
    <cellStyle name="Финансовый 11 2 3" xfId="1501"/>
    <cellStyle name="Финансовый 11 3" xfId="1502"/>
    <cellStyle name="Финансовый 12" xfId="1503"/>
    <cellStyle name="Финансовый 12 2" xfId="1504"/>
    <cellStyle name="Финансовый 12 2 2" xfId="1505"/>
    <cellStyle name="Финансовый 12 2 2 2" xfId="1506"/>
    <cellStyle name="Финансовый 12 2 2 2 2" xfId="1507"/>
    <cellStyle name="Финансовый 12 2 2 3" xfId="1508"/>
    <cellStyle name="Финансовый 12 2 3" xfId="1509"/>
    <cellStyle name="Финансовый 12 3" xfId="1510"/>
    <cellStyle name="Финансовый 13" xfId="1511"/>
    <cellStyle name="Финансовый 13 2" xfId="1512"/>
    <cellStyle name="Финансовый 13 2 2" xfId="1513"/>
    <cellStyle name="Финансовый 13 2 2 2" xfId="1514"/>
    <cellStyle name="Финансовый 13 2 2 2 2" xfId="1515"/>
    <cellStyle name="Финансовый 13 2 2 3" xfId="1516"/>
    <cellStyle name="Финансовый 13 2 3" xfId="1517"/>
    <cellStyle name="Финансовый 13 3" xfId="1518"/>
    <cellStyle name="Финансовый 14" xfId="1519"/>
    <cellStyle name="Финансовый 14 2" xfId="1520"/>
    <cellStyle name="Финансовый 14 2 2" xfId="1521"/>
    <cellStyle name="Финансовый 14 2 2 2" xfId="1522"/>
    <cellStyle name="Финансовый 14 2 2 2 2" xfId="1523"/>
    <cellStyle name="Финансовый 14 2 2 3" xfId="1524"/>
    <cellStyle name="Финансовый 14 2 3" xfId="1525"/>
    <cellStyle name="Финансовый 14 3" xfId="1526"/>
    <cellStyle name="Финансовый 15" xfId="1527"/>
    <cellStyle name="Финансовый 15 2" xfId="1528"/>
    <cellStyle name="Финансовый 15 2 2" xfId="1529"/>
    <cellStyle name="Финансовый 15 2 2 2" xfId="1530"/>
    <cellStyle name="Финансовый 15 2 2 2 2" xfId="1531"/>
    <cellStyle name="Финансовый 15 2 2 3" xfId="1532"/>
    <cellStyle name="Финансовый 15 2 3" xfId="1533"/>
    <cellStyle name="Финансовый 15 3" xfId="1534"/>
    <cellStyle name="Финансовый 16" xfId="1535"/>
    <cellStyle name="Финансовый 16 2" xfId="1536"/>
    <cellStyle name="Финансовый 16 2 2" xfId="1537"/>
    <cellStyle name="Финансовый 16 2 2 2" xfId="1538"/>
    <cellStyle name="Финансовый 16 2 2 2 2" xfId="1539"/>
    <cellStyle name="Финансовый 16 2 2 3" xfId="1540"/>
    <cellStyle name="Финансовый 16 2 3" xfId="1541"/>
    <cellStyle name="Финансовый 16 3" xfId="1542"/>
    <cellStyle name="Финансовый 17" xfId="1543"/>
    <cellStyle name="Финансовый 17 2" xfId="1544"/>
    <cellStyle name="Финансовый 17 2 2" xfId="1545"/>
    <cellStyle name="Финансовый 17 2 2 2" xfId="1546"/>
    <cellStyle name="Финансовый 17 2 2 2 2" xfId="1547"/>
    <cellStyle name="Финансовый 17 2 2 3" xfId="1548"/>
    <cellStyle name="Финансовый 17 2 3" xfId="1549"/>
    <cellStyle name="Финансовый 17 3" xfId="1550"/>
    <cellStyle name="Финансовый 18" xfId="1551"/>
    <cellStyle name="Финансовый 18 2" xfId="1552"/>
    <cellStyle name="Финансовый 18 2 2" xfId="1553"/>
    <cellStyle name="Финансовый 18 2 2 2" xfId="1554"/>
    <cellStyle name="Финансовый 18 2 2 2 2" xfId="1555"/>
    <cellStyle name="Финансовый 18 2 2 3" xfId="1556"/>
    <cellStyle name="Финансовый 18 2 3" xfId="1557"/>
    <cellStyle name="Финансовый 18 3" xfId="1558"/>
    <cellStyle name="Финансовый 19" xfId="1559"/>
    <cellStyle name="Финансовый 19 2" xfId="1560"/>
    <cellStyle name="Финансовый 19 2 2" xfId="1561"/>
    <cellStyle name="Финансовый 19 2 2 2" xfId="1562"/>
    <cellStyle name="Финансовый 19 2 2 2 2" xfId="1563"/>
    <cellStyle name="Финансовый 19 2 2 3" xfId="1564"/>
    <cellStyle name="Финансовый 19 2 3" xfId="1565"/>
    <cellStyle name="Финансовый 19 3" xfId="1566"/>
    <cellStyle name="Финансовый 2" xfId="1567"/>
    <cellStyle name="Финансовый 2 10" xfId="1568"/>
    <cellStyle name="Финансовый 2 10 2" xfId="1569"/>
    <cellStyle name="Финансовый 2 11" xfId="1570"/>
    <cellStyle name="Финансовый 2 11 2" xfId="1571"/>
    <cellStyle name="Финансовый 2 12" xfId="1572"/>
    <cellStyle name="Финансовый 2 12 2" xfId="1573"/>
    <cellStyle name="Финансовый 2 13" xfId="1574"/>
    <cellStyle name="Финансовый 2 13 2" xfId="1575"/>
    <cellStyle name="Финансовый 2 14" xfId="1576"/>
    <cellStyle name="Финансовый 2 14 2" xfId="1577"/>
    <cellStyle name="Финансовый 2 15" xfId="1578"/>
    <cellStyle name="Финансовый 2 15 2" xfId="1579"/>
    <cellStyle name="Финансовый 2 16" xfId="1580"/>
    <cellStyle name="Финансовый 2 16 2" xfId="1581"/>
    <cellStyle name="Финансовый 2 17" xfId="1582"/>
    <cellStyle name="Финансовый 2 17 2" xfId="1583"/>
    <cellStyle name="Финансовый 2 18" xfId="1584"/>
    <cellStyle name="Финансовый 2 18 2" xfId="1585"/>
    <cellStyle name="Финансовый 2 19" xfId="1586"/>
    <cellStyle name="Финансовый 2 19 2" xfId="1587"/>
    <cellStyle name="Финансовый 2 2" xfId="1588"/>
    <cellStyle name="Финансовый 2 2 2" xfId="1589"/>
    <cellStyle name="Финансовый 2 20" xfId="1590"/>
    <cellStyle name="Финансовый 2 20 2" xfId="1591"/>
    <cellStyle name="Финансовый 2 21" xfId="1592"/>
    <cellStyle name="Финансовый 2 3" xfId="1593"/>
    <cellStyle name="Финансовый 2 3 2" xfId="1594"/>
    <cellStyle name="Финансовый 2 4" xfId="1595"/>
    <cellStyle name="Финансовый 2 4 2" xfId="1596"/>
    <cellStyle name="Финансовый 2 5" xfId="1597"/>
    <cellStyle name="Финансовый 2 5 2" xfId="1598"/>
    <cellStyle name="Финансовый 2 6" xfId="1599"/>
    <cellStyle name="Финансовый 2 6 2" xfId="1600"/>
    <cellStyle name="Финансовый 2 7" xfId="1601"/>
    <cellStyle name="Финансовый 2 7 2" xfId="1602"/>
    <cellStyle name="Финансовый 2 8" xfId="1603"/>
    <cellStyle name="Финансовый 2 8 2" xfId="1604"/>
    <cellStyle name="Финансовый 2 9" xfId="1605"/>
    <cellStyle name="Финансовый 2 9 2" xfId="1606"/>
    <cellStyle name="Финансовый 20" xfId="1607"/>
    <cellStyle name="Финансовый 20 2" xfId="1608"/>
    <cellStyle name="Финансовый 21" xfId="1609"/>
    <cellStyle name="Финансовый 21 2" xfId="1610"/>
    <cellStyle name="Финансовый 22" xfId="1611"/>
    <cellStyle name="Финансовый 22 2" xfId="1612"/>
    <cellStyle name="Финансовый 23" xfId="1613"/>
    <cellStyle name="Финансовый 23 2" xfId="1614"/>
    <cellStyle name="Финансовый 24" xfId="1615"/>
    <cellStyle name="Финансовый 24 2" xfId="1616"/>
    <cellStyle name="Финансовый 25" xfId="1617"/>
    <cellStyle name="Финансовый 25 2" xfId="1618"/>
    <cellStyle name="Финансовый 26" xfId="1619"/>
    <cellStyle name="Финансовый 26 2" xfId="1620"/>
    <cellStyle name="Финансовый 27" xfId="1621"/>
    <cellStyle name="Финансовый 27 2" xfId="1622"/>
    <cellStyle name="Финансовый 28" xfId="1623"/>
    <cellStyle name="Финансовый 28 2" xfId="1624"/>
    <cellStyle name="Финансовый 29" xfId="1625"/>
    <cellStyle name="Финансовый 29 2" xfId="1626"/>
    <cellStyle name="Финансовый 3" xfId="1627"/>
    <cellStyle name="Финансовый 3 2" xfId="1628"/>
    <cellStyle name="Финансовый 3 2 2" xfId="1629"/>
    <cellStyle name="Финансовый 3 2 2 2" xfId="1630"/>
    <cellStyle name="Финансовый 3 2 2 2 2" xfId="1631"/>
    <cellStyle name="Финансовый 3 2 2 3" xfId="1632"/>
    <cellStyle name="Финансовый 3 2 3" xfId="1633"/>
    <cellStyle name="Финансовый 3 3" xfId="1634"/>
    <cellStyle name="Финансовый 30" xfId="1635"/>
    <cellStyle name="Финансовый 30 2" xfId="1636"/>
    <cellStyle name="Финансовый 31" xfId="1637"/>
    <cellStyle name="Финансовый 31 2" xfId="1638"/>
    <cellStyle name="Финансовый 32" xfId="1639"/>
    <cellStyle name="Финансовый 32 2" xfId="1640"/>
    <cellStyle name="Финансовый 33" xfId="1641"/>
    <cellStyle name="Финансовый 33 2" xfId="1642"/>
    <cellStyle name="Финансовый 34" xfId="1643"/>
    <cellStyle name="Финансовый 34 2" xfId="1644"/>
    <cellStyle name="Финансовый 35" xfId="1645"/>
    <cellStyle name="Финансовый 35 2" xfId="1646"/>
    <cellStyle name="Финансовый 36" xfId="1647"/>
    <cellStyle name="Финансовый 36 2" xfId="1648"/>
    <cellStyle name="Финансовый 37" xfId="1649"/>
    <cellStyle name="Финансовый 37 2" xfId="1650"/>
    <cellStyle name="Финансовый 38" xfId="1651"/>
    <cellStyle name="Финансовый 38 2" xfId="1652"/>
    <cellStyle name="Финансовый 39" xfId="1653"/>
    <cellStyle name="Финансовый 39 2" xfId="1654"/>
    <cellStyle name="Финансовый 4" xfId="1655"/>
    <cellStyle name="Финансовый 4 2" xfId="1656"/>
    <cellStyle name="Финансовый 4 2 2" xfId="1657"/>
    <cellStyle name="Финансовый 4 2 2 2" xfId="1658"/>
    <cellStyle name="Финансовый 4 2 2 2 2" xfId="1659"/>
    <cellStyle name="Финансовый 4 2 2 3" xfId="1660"/>
    <cellStyle name="Финансовый 4 2 3" xfId="1661"/>
    <cellStyle name="Финансовый 4 3" xfId="1662"/>
    <cellStyle name="Финансовый 5" xfId="1663"/>
    <cellStyle name="Финансовый 5 2" xfId="1664"/>
    <cellStyle name="Финансовый 6" xfId="1665"/>
    <cellStyle name="Финансовый 6 2" xfId="1666"/>
    <cellStyle name="Финансовый 6 2 2" xfId="1667"/>
    <cellStyle name="Финансовый 6 2 2 2" xfId="1668"/>
    <cellStyle name="Финансовый 6 2 2 2 2" xfId="1669"/>
    <cellStyle name="Финансовый 6 2 2 3" xfId="1670"/>
    <cellStyle name="Финансовый 6 2 3" xfId="1671"/>
    <cellStyle name="Финансовый 6 3" xfId="1672"/>
    <cellStyle name="Финансовый 7" xfId="1673"/>
    <cellStyle name="Финансовый 7 2" xfId="1674"/>
    <cellStyle name="Финансовый 7 2 2" xfId="1675"/>
    <cellStyle name="Финансовый 7 2 2 2" xfId="1676"/>
    <cellStyle name="Финансовый 7 2 2 2 2" xfId="1677"/>
    <cellStyle name="Финансовый 7 2 2 3" xfId="1678"/>
    <cellStyle name="Финансовый 7 2 3" xfId="1679"/>
    <cellStyle name="Финансовый 7 3" xfId="1680"/>
    <cellStyle name="Финансовый 8" xfId="1681"/>
    <cellStyle name="Финансовый 8 2" xfId="1682"/>
    <cellStyle name="Финансовый 8 2 2" xfId="1683"/>
    <cellStyle name="Финансовый 8 2 2 2" xfId="1684"/>
    <cellStyle name="Финансовый 8 2 2 2 2" xfId="1685"/>
    <cellStyle name="Финансовый 8 2 2 3" xfId="1686"/>
    <cellStyle name="Финансовый 8 2 3" xfId="1687"/>
    <cellStyle name="Финансовый 8 3" xfId="1688"/>
    <cellStyle name="Финансовый 9" xfId="1689"/>
    <cellStyle name="Финансовый 9 2" xfId="1690"/>
    <cellStyle name="Финансовый 9 2 2" xfId="1691"/>
    <cellStyle name="Финансовый 9 2 2 2" xfId="1692"/>
    <cellStyle name="Финансовый 9 2 2 2 2" xfId="1693"/>
    <cellStyle name="Финансовый 9 2 2 3" xfId="1694"/>
    <cellStyle name="Финансовый 9 2 3" xfId="1695"/>
    <cellStyle name="Финансовый 9 3" xfId="1696"/>
    <cellStyle name="Формула_GRES.2007.5" xfId="1697"/>
    <cellStyle name="Хвост" xfId="1698"/>
    <cellStyle name="Хвост 2" xfId="1699"/>
    <cellStyle name="Хороший 2" xfId="1700"/>
    <cellStyle name="Хороший 2 2" xfId="1701"/>
    <cellStyle name="Хороший 2 2 2" xfId="1702"/>
    <cellStyle name="Хороший 2 3" xfId="1703"/>
    <cellStyle name="Џђћ–…ќ’ќ›‰" xfId="1704"/>
    <cellStyle name="Џђћ–…ќ’ќ›‰ 2" xfId="1705"/>
    <cellStyle name="Экспертиза" xfId="1706"/>
    <cellStyle name="Экспертиза 2" xfId="170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48"/>
  <sheetViews>
    <sheetView tabSelected="1" view="pageBreakPreview" zoomScale="55" zoomScaleNormal="70" zoomScaleSheetLayoutView="55" workbookViewId="0">
      <pane xSplit="2" ySplit="17" topLeftCell="C18" activePane="bottomRight" state="frozen"/>
      <selection pane="topRight" activeCell="C1" sqref="C1"/>
      <selection pane="bottomLeft" activeCell="A19" sqref="A19"/>
      <selection pane="bottomRight" activeCell="D45" sqref="D45"/>
    </sheetView>
  </sheetViews>
  <sheetFormatPr defaultRowHeight="15" outlineLevelRow="1"/>
  <cols>
    <col min="1" max="1" width="9" style="1" customWidth="1"/>
    <col min="2" max="2" width="63.140625" style="1" customWidth="1"/>
    <col min="3" max="4" width="18.5703125" style="59" customWidth="1"/>
    <col min="5" max="12" width="14.7109375" style="59" customWidth="1"/>
    <col min="13" max="13" width="46.85546875" style="1" customWidth="1"/>
    <col min="14" max="14" width="9.140625" style="1" customWidth="1"/>
    <col min="15" max="16384" width="9.140625" style="1"/>
  </cols>
  <sheetData>
    <row r="1" spans="1:13">
      <c r="M1" s="2" t="s">
        <v>0</v>
      </c>
    </row>
    <row r="2" spans="1:13">
      <c r="M2" s="2" t="s">
        <v>1</v>
      </c>
    </row>
    <row r="3" spans="1:13">
      <c r="M3" s="2" t="s">
        <v>2</v>
      </c>
    </row>
    <row r="4" spans="1:13">
      <c r="M4" s="2"/>
    </row>
    <row r="5" spans="1:13" ht="15.75">
      <c r="A5" s="123" t="s">
        <v>83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</row>
    <row r="6" spans="1:13" ht="15.75">
      <c r="A6" s="4"/>
      <c r="B6" s="4"/>
      <c r="C6" s="79"/>
      <c r="D6" s="79"/>
      <c r="E6" s="79"/>
      <c r="F6" s="79"/>
      <c r="G6" s="79"/>
      <c r="H6" s="79"/>
      <c r="I6" s="79"/>
      <c r="J6" s="79"/>
      <c r="K6" s="79"/>
      <c r="L6" s="79"/>
      <c r="M6" s="2" t="s">
        <v>3</v>
      </c>
    </row>
    <row r="7" spans="1:13">
      <c r="M7" s="2" t="s">
        <v>77</v>
      </c>
    </row>
    <row r="8" spans="1:13">
      <c r="M8" s="2" t="s">
        <v>78</v>
      </c>
    </row>
    <row r="9" spans="1:13">
      <c r="M9" s="2"/>
    </row>
    <row r="10" spans="1:13" ht="33" customHeight="1">
      <c r="C10" s="1"/>
      <c r="E10" s="1"/>
      <c r="G10" s="1"/>
      <c r="I10" s="1"/>
      <c r="J10" s="1"/>
      <c r="K10" s="1"/>
      <c r="L10" s="1"/>
      <c r="M10" s="95" t="s">
        <v>79</v>
      </c>
    </row>
    <row r="11" spans="1:13" ht="30" customHeight="1">
      <c r="C11" s="1"/>
      <c r="E11" s="1"/>
      <c r="H11" s="1"/>
      <c r="I11" s="1"/>
      <c r="J11" s="1"/>
      <c r="K11" s="1"/>
      <c r="L11" s="1"/>
      <c r="M11" s="2" t="str">
        <f ca="1">"«______» _________________ "&amp;YEAR(TODAY())&amp;" года"</f>
        <v>«______» _________________ 2025 года</v>
      </c>
    </row>
    <row r="12" spans="1:13">
      <c r="M12" s="2" t="s">
        <v>5</v>
      </c>
    </row>
    <row r="13" spans="1:13" ht="15.75">
      <c r="A13" s="5"/>
      <c r="M13" s="2"/>
    </row>
    <row r="14" spans="1:13" ht="16.5" thickBot="1">
      <c r="B14" s="50"/>
      <c r="C14" s="80"/>
      <c r="D14" s="80"/>
      <c r="E14" s="80"/>
      <c r="F14" s="80"/>
      <c r="G14" s="80"/>
      <c r="H14" s="80"/>
      <c r="I14" s="80"/>
      <c r="J14" s="80"/>
      <c r="K14" s="80"/>
      <c r="L14" s="80"/>
    </row>
    <row r="15" spans="1:13" ht="15.75">
      <c r="A15" s="125" t="s">
        <v>6</v>
      </c>
      <c r="B15" s="125" t="s">
        <v>7</v>
      </c>
      <c r="C15" s="128" t="s">
        <v>8</v>
      </c>
      <c r="D15" s="129"/>
      <c r="E15" s="129"/>
      <c r="F15" s="129"/>
      <c r="G15" s="129"/>
      <c r="H15" s="129"/>
      <c r="I15" s="129"/>
      <c r="J15" s="129"/>
      <c r="K15" s="129"/>
      <c r="L15" s="130"/>
      <c r="M15" s="131" t="s">
        <v>9</v>
      </c>
    </row>
    <row r="16" spans="1:13" ht="15.75">
      <c r="A16" s="126"/>
      <c r="B16" s="126"/>
      <c r="C16" s="134" t="s">
        <v>10</v>
      </c>
      <c r="D16" s="135"/>
      <c r="E16" s="135" t="s">
        <v>11</v>
      </c>
      <c r="F16" s="135"/>
      <c r="G16" s="135" t="s">
        <v>12</v>
      </c>
      <c r="H16" s="135"/>
      <c r="I16" s="135" t="s">
        <v>13</v>
      </c>
      <c r="J16" s="135"/>
      <c r="K16" s="135" t="s">
        <v>14</v>
      </c>
      <c r="L16" s="136"/>
      <c r="M16" s="132"/>
    </row>
    <row r="17" spans="1:20" ht="16.5" thickBot="1">
      <c r="A17" s="127"/>
      <c r="B17" s="127"/>
      <c r="C17" s="93" t="s">
        <v>15</v>
      </c>
      <c r="D17" s="81" t="s">
        <v>16</v>
      </c>
      <c r="E17" s="81" t="s">
        <v>17</v>
      </c>
      <c r="F17" s="81" t="s">
        <v>18</v>
      </c>
      <c r="G17" s="81" t="s">
        <v>17</v>
      </c>
      <c r="H17" s="81" t="s">
        <v>18</v>
      </c>
      <c r="I17" s="81" t="s">
        <v>17</v>
      </c>
      <c r="J17" s="81" t="s">
        <v>18</v>
      </c>
      <c r="K17" s="81" t="s">
        <v>17</v>
      </c>
      <c r="L17" s="94" t="s">
        <v>18</v>
      </c>
      <c r="M17" s="133"/>
    </row>
    <row r="18" spans="1:20" ht="15.75">
      <c r="A18" s="8">
        <v>1</v>
      </c>
      <c r="B18" s="9" t="s">
        <v>19</v>
      </c>
      <c r="C18" s="19">
        <f ca="1">М!C18+МО!C18</f>
        <v>115315.91436551001</v>
      </c>
      <c r="D18" s="20">
        <f ca="1">М!D18+МО!D18</f>
        <v>62025.385108789989</v>
      </c>
      <c r="E18" s="11">
        <f ca="1">М!E18+МО!E18</f>
        <v>21380.928030020001</v>
      </c>
      <c r="F18" s="11">
        <f ca="1">М!F18+МО!F18</f>
        <v>37338.360114449999</v>
      </c>
      <c r="G18" s="11">
        <f ca="1">М!G18+МО!G18</f>
        <v>13649.431108099998</v>
      </c>
      <c r="H18" s="11">
        <f ca="1">М!H18+МО!H18</f>
        <v>24687.02499433999</v>
      </c>
      <c r="I18" s="11">
        <f ca="1">М!I18+МО!I18</f>
        <v>14191.42186147</v>
      </c>
      <c r="J18" s="11">
        <f ca="1">М!J18+МО!J18</f>
        <v>0</v>
      </c>
      <c r="K18" s="11">
        <f ca="1">М!K18+МО!K18</f>
        <v>66094.133365920017</v>
      </c>
      <c r="L18" s="99">
        <f ca="1">М!L18+МО!L18</f>
        <v>0</v>
      </c>
      <c r="M18" s="13"/>
    </row>
    <row r="19" spans="1:20" ht="15.75" outlineLevel="1">
      <c r="A19" s="14" t="s">
        <v>20</v>
      </c>
      <c r="B19" s="15" t="s">
        <v>21</v>
      </c>
      <c r="C19" s="19">
        <f ca="1">М!C19+МО!C19</f>
        <v>56028.883453189803</v>
      </c>
      <c r="D19" s="20">
        <f ca="1">М!D19+МО!D19</f>
        <v>29169.179012149965</v>
      </c>
      <c r="E19" s="68">
        <f ca="1">М!E19+МО!E19</f>
        <v>11505.13073194</v>
      </c>
      <c r="F19" s="68">
        <f ca="1">М!F19+МО!F19</f>
        <v>19797.274592640006</v>
      </c>
      <c r="G19" s="68">
        <f ca="1">М!G19+МО!G19</f>
        <v>6113.8155021700004</v>
      </c>
      <c r="H19" s="68">
        <f ca="1">М!H19+МО!H19</f>
        <v>9371.9044195099559</v>
      </c>
      <c r="I19" s="68">
        <f ca="1">М!I19+МО!I19</f>
        <v>6683.5182531999999</v>
      </c>
      <c r="J19" s="68">
        <f ca="1">М!J19+МО!J19</f>
        <v>0</v>
      </c>
      <c r="K19" s="68">
        <f ca="1">М!K19+МО!K19</f>
        <v>31726.41896587981</v>
      </c>
      <c r="L19" s="101">
        <f ca="1">М!L19+МО!L19</f>
        <v>0</v>
      </c>
      <c r="M19" s="87"/>
      <c r="O19" s="59"/>
    </row>
    <row r="20" spans="1:20" ht="15.75" outlineLevel="1">
      <c r="A20" s="14" t="s">
        <v>22</v>
      </c>
      <c r="B20" s="15" t="s">
        <v>23</v>
      </c>
      <c r="C20" s="19">
        <f ca="1">М!C20+МО!C20</f>
        <v>22018.801471040002</v>
      </c>
      <c r="D20" s="20">
        <f ca="1">М!D20+МО!D20</f>
        <v>17270.37299525</v>
      </c>
      <c r="E20" s="57">
        <f ca="1">М!E20+МО!E20</f>
        <v>3779.8211623699999</v>
      </c>
      <c r="F20" s="57">
        <f ca="1">М!F20+МО!F20</f>
        <v>13740.001903289998</v>
      </c>
      <c r="G20" s="57">
        <f ca="1">М!G20+МО!G20</f>
        <v>2150.8675675600002</v>
      </c>
      <c r="H20" s="57">
        <f ca="1">М!H20+МО!H20</f>
        <v>3530.3710919600026</v>
      </c>
      <c r="I20" s="57">
        <f ca="1">М!I20+МО!I20</f>
        <v>2925.2733555300001</v>
      </c>
      <c r="J20" s="57">
        <f ca="1">М!J20+МО!J20</f>
        <v>0</v>
      </c>
      <c r="K20" s="57">
        <f ca="1">М!K20+МО!K20</f>
        <v>13162.83938558</v>
      </c>
      <c r="L20" s="58">
        <f ca="1">М!L20+МО!L20</f>
        <v>0</v>
      </c>
      <c r="M20" s="87"/>
      <c r="N20"/>
      <c r="O20"/>
      <c r="P20"/>
      <c r="Q20"/>
    </row>
    <row r="21" spans="1:20" ht="15.75" outlineLevel="1">
      <c r="A21" s="14" t="s">
        <v>24</v>
      </c>
      <c r="B21" s="15" t="s">
        <v>25</v>
      </c>
      <c r="C21" s="19">
        <f ca="1">М!C21+МО!C21</f>
        <v>0</v>
      </c>
      <c r="D21" s="20">
        <f ca="1">М!D21+МО!D21</f>
        <v>0</v>
      </c>
      <c r="E21" s="57">
        <f ca="1">М!E21+МО!E21</f>
        <v>0</v>
      </c>
      <c r="F21" s="57">
        <f ca="1">М!F21+МО!F21</f>
        <v>0</v>
      </c>
      <c r="G21" s="57">
        <f ca="1">М!G21+МО!G21</f>
        <v>0</v>
      </c>
      <c r="H21" s="57">
        <f ca="1">М!H21+МО!H21</f>
        <v>0</v>
      </c>
      <c r="I21" s="57">
        <f ca="1">М!I21+МО!I21</f>
        <v>0</v>
      </c>
      <c r="J21" s="57">
        <f ca="1">М!J21+МО!J21</f>
        <v>0</v>
      </c>
      <c r="K21" s="57">
        <f ca="1">М!K21+МО!K21</f>
        <v>0</v>
      </c>
      <c r="L21" s="58">
        <f ca="1">М!L21+МО!L21</f>
        <v>0</v>
      </c>
      <c r="M21" s="87"/>
      <c r="N21"/>
      <c r="O21"/>
      <c r="P21"/>
      <c r="Q21"/>
    </row>
    <row r="22" spans="1:20" ht="36" customHeight="1" outlineLevel="1">
      <c r="A22" s="14" t="s">
        <v>26</v>
      </c>
      <c r="B22" s="15" t="s">
        <v>27</v>
      </c>
      <c r="C22" s="19">
        <f ca="1">М!C22+МО!C22</f>
        <v>34010.081982149808</v>
      </c>
      <c r="D22" s="20">
        <f ca="1">М!D22+МО!D22</f>
        <v>11898.80601689996</v>
      </c>
      <c r="E22" s="72">
        <f ca="1">М!E22+МО!E22</f>
        <v>7725.3095695699994</v>
      </c>
      <c r="F22" s="72">
        <f ca="1">М!F22+МО!F22</f>
        <v>6057.2726893500067</v>
      </c>
      <c r="G22" s="72">
        <f ca="1">М!G22+МО!G22</f>
        <v>3962.9479346099997</v>
      </c>
      <c r="H22" s="72">
        <f ca="1">М!H22+МО!H22</f>
        <v>5841.5333275499543</v>
      </c>
      <c r="I22" s="72">
        <f ca="1">М!I22+МО!I22</f>
        <v>3758.2448976699998</v>
      </c>
      <c r="J22" s="72">
        <f ca="1">М!J22+МО!J22</f>
        <v>0</v>
      </c>
      <c r="K22" s="72">
        <f ca="1">М!K22+МО!K22</f>
        <v>18563.579580299811</v>
      </c>
      <c r="L22" s="102">
        <f ca="1">М!L22+МО!L22</f>
        <v>0</v>
      </c>
      <c r="M22" s="87"/>
      <c r="N22"/>
      <c r="O22"/>
      <c r="P22"/>
      <c r="Q22"/>
    </row>
    <row r="23" spans="1:20" ht="36" customHeight="1" outlineLevel="1">
      <c r="A23" s="14" t="s">
        <v>28</v>
      </c>
      <c r="B23" s="15" t="s">
        <v>29</v>
      </c>
      <c r="C23" s="19">
        <f ca="1">М!C23+МО!C23</f>
        <v>0</v>
      </c>
      <c r="D23" s="20">
        <f ca="1">М!D23+МО!D23</f>
        <v>0</v>
      </c>
      <c r="E23" s="57">
        <f ca="1">М!E23+МО!E23</f>
        <v>0</v>
      </c>
      <c r="F23" s="57">
        <f ca="1">М!F23+МО!F23</f>
        <v>0</v>
      </c>
      <c r="G23" s="57">
        <f ca="1">М!G23+МО!G23</f>
        <v>0</v>
      </c>
      <c r="H23" s="57">
        <f ca="1">М!H23+МО!H23</f>
        <v>0</v>
      </c>
      <c r="I23" s="57">
        <f ca="1">М!I23+МО!I23</f>
        <v>0</v>
      </c>
      <c r="J23" s="57">
        <f ca="1">М!J23+МО!J23</f>
        <v>0</v>
      </c>
      <c r="K23" s="57">
        <f ca="1">М!K23+МО!K23</f>
        <v>0</v>
      </c>
      <c r="L23" s="58">
        <f ca="1">М!L23+МО!L23</f>
        <v>0</v>
      </c>
      <c r="M23" s="87"/>
      <c r="N23"/>
      <c r="O23"/>
      <c r="P23"/>
      <c r="Q23"/>
    </row>
    <row r="24" spans="1:20" ht="36" customHeight="1">
      <c r="A24" s="14" t="s">
        <v>30</v>
      </c>
      <c r="B24" s="15" t="s">
        <v>31</v>
      </c>
      <c r="C24" s="19">
        <f ca="1">М!C24+МО!C24</f>
        <v>34010.081982149808</v>
      </c>
      <c r="D24" s="20">
        <f ca="1">М!D24+МО!D24</f>
        <v>11898.80601689996</v>
      </c>
      <c r="E24" s="57">
        <f ca="1">М!E24+МО!E24</f>
        <v>7725.3095695699994</v>
      </c>
      <c r="F24" s="57">
        <f ca="1">М!F24+МО!F24</f>
        <v>6057.2726893500067</v>
      </c>
      <c r="G24" s="57">
        <f ca="1">М!G24+МО!G24</f>
        <v>3962.9479346099997</v>
      </c>
      <c r="H24" s="57">
        <f ca="1">М!H24+МО!H24</f>
        <v>5841.5333275499543</v>
      </c>
      <c r="I24" s="57">
        <f ca="1">М!I24+МО!I24</f>
        <v>3758.2448976699998</v>
      </c>
      <c r="J24" s="57">
        <f ca="1">М!J24+МО!J24</f>
        <v>0</v>
      </c>
      <c r="K24" s="57">
        <f ca="1">М!K24+МО!K24</f>
        <v>18563.579580299811</v>
      </c>
      <c r="L24" s="58">
        <f ca="1">М!L24+МО!L24</f>
        <v>0</v>
      </c>
      <c r="M24" s="117"/>
      <c r="N24"/>
      <c r="O24"/>
      <c r="P24"/>
      <c r="Q24"/>
      <c r="R24" s="59"/>
      <c r="S24" s="59"/>
      <c r="T24" s="59"/>
    </row>
    <row r="25" spans="1:20" ht="15.75" outlineLevel="1">
      <c r="A25" s="14" t="s">
        <v>32</v>
      </c>
      <c r="B25" s="15" t="s">
        <v>33</v>
      </c>
      <c r="C25" s="19">
        <f ca="1">М!C25+МО!C25</f>
        <v>0</v>
      </c>
      <c r="D25" s="20">
        <f ca="1">М!D25+МО!D25</f>
        <v>0</v>
      </c>
      <c r="E25" s="57">
        <f ca="1">М!E25+МО!E25</f>
        <v>0</v>
      </c>
      <c r="F25" s="57">
        <f ca="1">М!F25+МО!F25</f>
        <v>0</v>
      </c>
      <c r="G25" s="57">
        <f ca="1">М!G25+МО!G25</f>
        <v>0</v>
      </c>
      <c r="H25" s="57">
        <f ca="1">М!H25+МО!H25</f>
        <v>0</v>
      </c>
      <c r="I25" s="57">
        <f ca="1">М!I25+МО!I25</f>
        <v>0</v>
      </c>
      <c r="J25" s="57">
        <f ca="1">М!J25+МО!J25</f>
        <v>0</v>
      </c>
      <c r="K25" s="57">
        <f ca="1">М!K25+МО!K25</f>
        <v>0</v>
      </c>
      <c r="L25" s="58">
        <f ca="1">М!L25+МО!L25</f>
        <v>0</v>
      </c>
      <c r="M25" s="87"/>
      <c r="N25"/>
      <c r="O25"/>
      <c r="P25"/>
      <c r="Q25"/>
      <c r="R25" s="59"/>
      <c r="S25" s="59"/>
      <c r="T25" s="59"/>
    </row>
    <row r="26" spans="1:20" ht="15.75">
      <c r="A26" s="14" t="s">
        <v>34</v>
      </c>
      <c r="B26" s="15" t="s">
        <v>35</v>
      </c>
      <c r="C26" s="19">
        <f ca="1">М!C26+МО!C26</f>
        <v>31289.781381470202</v>
      </c>
      <c r="D26" s="20">
        <f ca="1">М!D26+МО!D26</f>
        <v>17348.527511540029</v>
      </c>
      <c r="E26" s="68">
        <f ca="1">М!E26+МО!E26</f>
        <v>5182.8614568499997</v>
      </c>
      <c r="F26" s="68">
        <f ca="1">М!F26+МО!F26</f>
        <v>10014.768068439997</v>
      </c>
      <c r="G26" s="68">
        <f ca="1">М!G26+МО!G26</f>
        <v>3906.1596355699999</v>
      </c>
      <c r="H26" s="68">
        <f ca="1">М!H26+МО!H26</f>
        <v>7333.7594431000325</v>
      </c>
      <c r="I26" s="68">
        <f ca="1">М!I26+МО!I26</f>
        <v>4433.9445078600002</v>
      </c>
      <c r="J26" s="68">
        <f ca="1">М!J26+МО!J26</f>
        <v>0</v>
      </c>
      <c r="K26" s="68">
        <f ca="1">М!K26+МО!K26</f>
        <v>17766.815781190198</v>
      </c>
      <c r="L26" s="101">
        <f ca="1">М!L26+МО!L26</f>
        <v>0</v>
      </c>
      <c r="M26" s="87"/>
      <c r="N26"/>
      <c r="O26"/>
      <c r="P26"/>
      <c r="Q26"/>
      <c r="R26" s="59"/>
      <c r="S26" s="59"/>
    </row>
    <row r="27" spans="1:20" ht="15.75">
      <c r="A27" s="14" t="s">
        <v>36</v>
      </c>
      <c r="B27" s="15" t="s">
        <v>37</v>
      </c>
      <c r="C27" s="19">
        <f ca="1">М!C27+МО!C27</f>
        <v>31289.781381470202</v>
      </c>
      <c r="D27" s="20">
        <f ca="1">М!D27+МО!D27</f>
        <v>17348.527511540029</v>
      </c>
      <c r="E27" s="57">
        <f ca="1">М!E27+МО!E27</f>
        <v>5182.8614568499997</v>
      </c>
      <c r="F27" s="57">
        <f ca="1">М!F27+МО!F27</f>
        <v>10014.768068439997</v>
      </c>
      <c r="G27" s="57">
        <f ca="1">М!G27+МО!G27</f>
        <v>3906.1596355699999</v>
      </c>
      <c r="H27" s="57">
        <f ca="1">М!H27+МО!H27</f>
        <v>7333.7594431000325</v>
      </c>
      <c r="I27" s="57">
        <f ca="1">М!I27+МО!I27</f>
        <v>4433.9445078600002</v>
      </c>
      <c r="J27" s="57">
        <f ca="1">М!J27+МО!J27</f>
        <v>0</v>
      </c>
      <c r="K27" s="57">
        <f ca="1">М!K27+МО!K27</f>
        <v>17766.815781190198</v>
      </c>
      <c r="L27" s="58">
        <f ca="1">М!L27+МО!L27</f>
        <v>0</v>
      </c>
      <c r="M27" s="87"/>
      <c r="N27"/>
      <c r="O27"/>
      <c r="P27"/>
      <c r="Q27"/>
      <c r="R27" s="59"/>
      <c r="S27" s="59"/>
      <c r="T27" s="59"/>
    </row>
    <row r="28" spans="1:20" ht="15.75" outlineLevel="1">
      <c r="A28" s="14" t="s">
        <v>38</v>
      </c>
      <c r="B28" s="15" t="s">
        <v>39</v>
      </c>
      <c r="C28" s="19">
        <f ca="1">М!C28+МО!C28</f>
        <v>0</v>
      </c>
      <c r="D28" s="20">
        <f ca="1">М!D28+МО!D28</f>
        <v>0</v>
      </c>
      <c r="E28" s="57">
        <f ca="1">М!E28+МО!E28</f>
        <v>0</v>
      </c>
      <c r="F28" s="57">
        <f ca="1">М!F28+МО!F28</f>
        <v>0</v>
      </c>
      <c r="G28" s="57">
        <f ca="1">М!G28+МО!G28</f>
        <v>0</v>
      </c>
      <c r="H28" s="57">
        <f ca="1">М!H28+МО!H28</f>
        <v>0</v>
      </c>
      <c r="I28" s="57">
        <f ca="1">М!I28+МО!I28</f>
        <v>0</v>
      </c>
      <c r="J28" s="57">
        <f ca="1">М!J28+МО!J28</f>
        <v>0</v>
      </c>
      <c r="K28" s="57">
        <f ca="1">М!K28+МО!K28</f>
        <v>0</v>
      </c>
      <c r="L28" s="58">
        <f ca="1">М!L28+МО!L28</f>
        <v>0</v>
      </c>
      <c r="M28" s="87"/>
      <c r="N28"/>
      <c r="O28"/>
      <c r="P28"/>
      <c r="Q28"/>
      <c r="R28" s="59"/>
      <c r="S28" s="59"/>
    </row>
    <row r="29" spans="1:20" ht="15.75" outlineLevel="1">
      <c r="A29" s="14" t="s">
        <v>40</v>
      </c>
      <c r="B29" s="15" t="s">
        <v>41</v>
      </c>
      <c r="C29" s="19">
        <f ca="1">М!C29+МО!C29</f>
        <v>0</v>
      </c>
      <c r="D29" s="20">
        <f ca="1">М!D29+МО!D29</f>
        <v>0</v>
      </c>
      <c r="E29" s="57">
        <f ca="1">М!E29+МО!E29</f>
        <v>0</v>
      </c>
      <c r="F29" s="57">
        <f ca="1">М!F29+МО!F29</f>
        <v>0</v>
      </c>
      <c r="G29" s="57">
        <f ca="1">М!G29+МО!G29</f>
        <v>0</v>
      </c>
      <c r="H29" s="57">
        <f ca="1">М!H29+МО!H29</f>
        <v>0</v>
      </c>
      <c r="I29" s="57">
        <f ca="1">М!I29+МО!I29</f>
        <v>0</v>
      </c>
      <c r="J29" s="57">
        <f ca="1">М!J29+МО!J29</f>
        <v>0</v>
      </c>
      <c r="K29" s="57">
        <f ca="1">М!K29+МО!K29</f>
        <v>0</v>
      </c>
      <c r="L29" s="58">
        <f ca="1">М!L29+МО!L29</f>
        <v>0</v>
      </c>
      <c r="M29" s="87"/>
      <c r="N29"/>
      <c r="O29"/>
      <c r="P29"/>
      <c r="Q29"/>
      <c r="R29" s="59"/>
      <c r="S29" s="59"/>
    </row>
    <row r="30" spans="1:20" ht="15.75">
      <c r="A30" s="14" t="s">
        <v>42</v>
      </c>
      <c r="B30" s="15" t="s">
        <v>43</v>
      </c>
      <c r="C30" s="19">
        <f ca="1">М!C30+МО!C30</f>
        <v>18729.610694719999</v>
      </c>
      <c r="D30" s="20">
        <f ca="1">М!D30+МО!D30</f>
        <v>10049.63188458</v>
      </c>
      <c r="E30" s="57">
        <f ca="1">М!E30+МО!E30</f>
        <v>3539.5251827299999</v>
      </c>
      <c r="F30" s="57">
        <f ca="1">М!F30+МО!F30</f>
        <v>5781.8474051299972</v>
      </c>
      <c r="G30" s="57">
        <f ca="1">М!G30+МО!G30</f>
        <v>2208.3675589899999</v>
      </c>
      <c r="H30" s="57">
        <f ca="1">М!H30+МО!H30</f>
        <v>4267.7844794500024</v>
      </c>
      <c r="I30" s="57">
        <f ca="1">М!I30+МО!I30</f>
        <v>2311.7098078999998</v>
      </c>
      <c r="J30" s="57">
        <f ca="1">М!J30+МО!J30</f>
        <v>0</v>
      </c>
      <c r="K30" s="57">
        <f ca="1">М!K30+МО!K30</f>
        <v>10670.008145100001</v>
      </c>
      <c r="L30" s="58">
        <f ca="1">М!L30+МО!L30</f>
        <v>0</v>
      </c>
      <c r="M30" s="118"/>
      <c r="N30"/>
      <c r="O30"/>
      <c r="P30"/>
      <c r="Q30"/>
      <c r="R30" s="59"/>
      <c r="S30" s="59"/>
      <c r="T30" s="59"/>
    </row>
    <row r="31" spans="1:20" ht="15.75">
      <c r="A31" s="14" t="s">
        <v>44</v>
      </c>
      <c r="B31" s="15" t="s">
        <v>45</v>
      </c>
      <c r="C31" s="19">
        <f ca="1">М!C31+МО!C31</f>
        <v>9267.6388361299996</v>
      </c>
      <c r="D31" s="20">
        <f ca="1">М!D31+МО!D31</f>
        <v>5458.0467005199998</v>
      </c>
      <c r="E31" s="72">
        <f ca="1">М!E31+МО!E31</f>
        <v>1153.4106585</v>
      </c>
      <c r="F31" s="72">
        <f ca="1">М!F31+МО!F31</f>
        <v>1744.4700482399999</v>
      </c>
      <c r="G31" s="72">
        <f ca="1">М!G31+МО!G31</f>
        <v>1421.0884113700001</v>
      </c>
      <c r="H31" s="72">
        <f ca="1">М!H31+МО!H31</f>
        <v>3713.5766522800004</v>
      </c>
      <c r="I31" s="72">
        <f ca="1">М!I31+МО!I31</f>
        <v>762.24929251000003</v>
      </c>
      <c r="J31" s="72">
        <f ca="1">М!J31+МО!J31</f>
        <v>0</v>
      </c>
      <c r="K31" s="72">
        <f ca="1">М!K31+МО!K31</f>
        <v>5930.8904737499997</v>
      </c>
      <c r="L31" s="74">
        <f ca="1">М!L31+МО!L31</f>
        <v>0</v>
      </c>
      <c r="M31" s="87"/>
      <c r="N31"/>
      <c r="O31"/>
      <c r="P31"/>
      <c r="Q31"/>
    </row>
    <row r="32" spans="1:20" ht="15.75" outlineLevel="1">
      <c r="A32" s="14" t="s">
        <v>46</v>
      </c>
      <c r="B32" s="15" t="s">
        <v>47</v>
      </c>
      <c r="C32" s="19">
        <f ca="1">М!C32+МО!C32</f>
        <v>0</v>
      </c>
      <c r="D32" s="20">
        <f ca="1">М!D32+МО!D32</f>
        <v>0</v>
      </c>
      <c r="E32" s="57">
        <f ca="1">М!E32+МО!E32</f>
        <v>0</v>
      </c>
      <c r="F32" s="57">
        <f ca="1">М!F32+МО!F32</f>
        <v>0</v>
      </c>
      <c r="G32" s="57">
        <f ca="1">М!G32+МО!G32</f>
        <v>0</v>
      </c>
      <c r="H32" s="57">
        <f ca="1">М!H32+МО!H32</f>
        <v>0</v>
      </c>
      <c r="I32" s="57">
        <f ca="1">М!I32+МО!I32</f>
        <v>0</v>
      </c>
      <c r="J32" s="57">
        <f ca="1">М!J32+МО!J32</f>
        <v>0</v>
      </c>
      <c r="K32" s="57">
        <f ca="1">М!K32+МО!K32</f>
        <v>0</v>
      </c>
      <c r="L32" s="58">
        <f ca="1">М!L32+МО!L32</f>
        <v>0</v>
      </c>
      <c r="M32" s="87"/>
      <c r="N32"/>
      <c r="O32"/>
      <c r="P32"/>
      <c r="Q32"/>
    </row>
    <row r="33" spans="1:20" ht="30" outlineLevel="1">
      <c r="A33" s="14" t="s">
        <v>82</v>
      </c>
      <c r="B33" s="15" t="s">
        <v>81</v>
      </c>
      <c r="C33" s="19">
        <f ca="1">М!C33+МО!C33</f>
        <v>292.75599999999997</v>
      </c>
      <c r="D33" s="20">
        <f ca="1">М!D33+МО!D33</f>
        <v>687.01167613999996</v>
      </c>
      <c r="E33" s="57">
        <f ca="1">М!E33+МО!E33</f>
        <v>0</v>
      </c>
      <c r="F33" s="57">
        <f ca="1">М!F33+МО!F33</f>
        <v>285.9831969199999</v>
      </c>
      <c r="G33" s="57">
        <f ca="1">М!G33+МО!G33</f>
        <v>0</v>
      </c>
      <c r="H33" s="57">
        <f ca="1">М!H33+МО!H33</f>
        <v>401.02847922000007</v>
      </c>
      <c r="I33" s="57">
        <f ca="1">М!I33+МО!I33</f>
        <v>0</v>
      </c>
      <c r="J33" s="57">
        <f ca="1">М!J33+МО!J33</f>
        <v>0</v>
      </c>
      <c r="K33" s="57">
        <f ca="1">М!K33+МО!K33</f>
        <v>292.75599999999997</v>
      </c>
      <c r="L33" s="58">
        <f ca="1">М!L33+МО!L33</f>
        <v>0</v>
      </c>
      <c r="M33" s="87"/>
      <c r="N33"/>
      <c r="O33"/>
      <c r="P33"/>
      <c r="Q33"/>
    </row>
    <row r="34" spans="1:20" ht="16.5" outlineLevel="1" thickBot="1">
      <c r="A34" s="25" t="s">
        <v>48</v>
      </c>
      <c r="B34" s="26" t="s">
        <v>49</v>
      </c>
      <c r="C34" s="27">
        <f ca="1">М!C34+МО!C34</f>
        <v>0</v>
      </c>
      <c r="D34" s="107">
        <f ca="1">М!D34+МО!D34</f>
        <v>0</v>
      </c>
      <c r="E34" s="98">
        <f ca="1">М!E34+МО!E34</f>
        <v>0</v>
      </c>
      <c r="F34" s="98">
        <f ca="1">М!F34+МО!F34</f>
        <v>0</v>
      </c>
      <c r="G34" s="98">
        <f ca="1">М!G34+МО!G34</f>
        <v>0</v>
      </c>
      <c r="H34" s="98">
        <f ca="1">М!H34+МО!H34</f>
        <v>0</v>
      </c>
      <c r="I34" s="98">
        <f ca="1">М!I34+МО!I34</f>
        <v>0</v>
      </c>
      <c r="J34" s="98">
        <f ca="1">М!J34+МО!J34</f>
        <v>0</v>
      </c>
      <c r="K34" s="98">
        <f ca="1">М!K34+МО!K34</f>
        <v>0</v>
      </c>
      <c r="L34" s="100">
        <f ca="1">М!L34+МО!L34</f>
        <v>0</v>
      </c>
      <c r="M34" s="88"/>
      <c r="N34" s="114"/>
      <c r="O34" s="59"/>
    </row>
    <row r="35" spans="1:20" ht="16.5" customHeight="1">
      <c r="A35" s="32" t="s">
        <v>50</v>
      </c>
      <c r="B35" s="33" t="s">
        <v>51</v>
      </c>
      <c r="C35" s="19">
        <f ca="1">М!C35+МО!C35</f>
        <v>1521.54955182</v>
      </c>
      <c r="D35" s="20">
        <f ca="1">М!D35+МО!D35</f>
        <v>3108.5004048800001</v>
      </c>
      <c r="E35" s="34">
        <f ca="1">М!E35+МО!E35</f>
        <v>0</v>
      </c>
      <c r="F35" s="34">
        <f ca="1">М!F35+МО!F35</f>
        <v>0</v>
      </c>
      <c r="G35" s="34">
        <f ca="1">М!G35+МО!G35</f>
        <v>0</v>
      </c>
      <c r="H35" s="34">
        <f ca="1">М!H35+МО!H35</f>
        <v>3108.5004048800001</v>
      </c>
      <c r="I35" s="34">
        <f ca="1">М!I35+МО!I35</f>
        <v>0</v>
      </c>
      <c r="J35" s="34">
        <f ca="1">М!J35+МО!J35</f>
        <v>0</v>
      </c>
      <c r="K35" s="34">
        <f ca="1">М!K35+МО!K35</f>
        <v>1521.54955182</v>
      </c>
      <c r="L35" s="108">
        <f ca="1">М!L35+МО!L35</f>
        <v>0</v>
      </c>
      <c r="M35" s="96"/>
      <c r="N35" s="114"/>
      <c r="O35" s="59"/>
    </row>
    <row r="36" spans="1:20" ht="16.5" customHeight="1">
      <c r="A36" s="14" t="s">
        <v>52</v>
      </c>
      <c r="B36" s="15" t="s">
        <v>53</v>
      </c>
      <c r="C36" s="19">
        <f ca="1">М!C36+МО!C36</f>
        <v>1521.54955182</v>
      </c>
      <c r="D36" s="20">
        <f ca="1">М!D36+МО!D36</f>
        <v>3108.5004048800001</v>
      </c>
      <c r="E36" s="72">
        <f ca="1">М!E36+МО!E36</f>
        <v>0</v>
      </c>
      <c r="F36" s="72">
        <f ca="1">М!F36+МО!F36</f>
        <v>0</v>
      </c>
      <c r="G36" s="72">
        <f ca="1">М!G36+МО!G36</f>
        <v>0</v>
      </c>
      <c r="H36" s="72">
        <f ca="1">М!H36+МО!H36</f>
        <v>3108.5004048800001</v>
      </c>
      <c r="I36" s="72">
        <f ca="1">М!I36+МО!I36</f>
        <v>0</v>
      </c>
      <c r="J36" s="72">
        <f ca="1">М!J36+МО!J36</f>
        <v>0</v>
      </c>
      <c r="K36" s="72">
        <f ca="1">М!K36+МО!K36</f>
        <v>1521.54955182</v>
      </c>
      <c r="L36" s="74">
        <f ca="1">М!L36+МО!L36</f>
        <v>0</v>
      </c>
      <c r="M36" s="87"/>
      <c r="N36" s="114"/>
      <c r="O36" s="59"/>
      <c r="P36" s="59"/>
      <c r="S36" s="59"/>
      <c r="T36" s="59"/>
    </row>
    <row r="37" spans="1:20" ht="16.5" customHeight="1">
      <c r="A37" s="76" t="s">
        <v>74</v>
      </c>
      <c r="B37" s="77" t="s">
        <v>80</v>
      </c>
      <c r="C37" s="19">
        <f ca="1">М!C37+МО!C37</f>
        <v>1521.54955182</v>
      </c>
      <c r="D37" s="20">
        <f ca="1">М!D37+МО!D37</f>
        <v>3108.5004048800001</v>
      </c>
      <c r="E37" s="57">
        <f ca="1">М!E37+МО!E37</f>
        <v>0</v>
      </c>
      <c r="F37" s="57">
        <f ca="1">М!F37+МО!F37</f>
        <v>0</v>
      </c>
      <c r="G37" s="57">
        <f ca="1">М!G37+МО!G37</f>
        <v>0</v>
      </c>
      <c r="H37" s="57">
        <f ca="1">М!H37+МО!H37</f>
        <v>3108.5004048800001</v>
      </c>
      <c r="I37" s="57">
        <f ca="1">М!I37+МО!I37</f>
        <v>0</v>
      </c>
      <c r="J37" s="57">
        <f ca="1">М!J37+МО!J37</f>
        <v>0</v>
      </c>
      <c r="K37" s="57">
        <f ca="1">М!K37+МО!K37</f>
        <v>1521.54955182</v>
      </c>
      <c r="L37" s="58">
        <f ca="1">М!L37+МО!L37</f>
        <v>0</v>
      </c>
      <c r="M37" s="87"/>
      <c r="N37" s="114"/>
      <c r="O37" s="59"/>
    </row>
    <row r="38" spans="1:20" ht="15.75">
      <c r="A38" s="76" t="s">
        <v>75</v>
      </c>
      <c r="B38" s="77" t="s">
        <v>73</v>
      </c>
      <c r="C38" s="19">
        <f ca="1">М!C38+МО!C38</f>
        <v>0</v>
      </c>
      <c r="D38" s="20">
        <f ca="1">М!D38+МО!D38</f>
        <v>0</v>
      </c>
      <c r="E38" s="57">
        <f ca="1">М!E38+МО!E38</f>
        <v>0</v>
      </c>
      <c r="F38" s="57">
        <f ca="1">М!F38+МО!F38</f>
        <v>0</v>
      </c>
      <c r="G38" s="57">
        <f ca="1">М!G38+МО!G38</f>
        <v>0</v>
      </c>
      <c r="H38" s="57">
        <f ca="1">М!H38+МО!H38</f>
        <v>0</v>
      </c>
      <c r="I38" s="57">
        <f ca="1">М!I38+МО!I38</f>
        <v>0</v>
      </c>
      <c r="J38" s="57">
        <f ca="1">М!J38+МО!J38</f>
        <v>0</v>
      </c>
      <c r="K38" s="57">
        <f ca="1">М!K38+МО!K38</f>
        <v>0</v>
      </c>
      <c r="L38" s="58">
        <f ca="1">М!L38+МО!L38</f>
        <v>0</v>
      </c>
      <c r="M38" s="117"/>
      <c r="N38" s="114"/>
      <c r="O38" s="59"/>
      <c r="S38" s="59"/>
      <c r="T38" s="59"/>
    </row>
    <row r="39" spans="1:20" ht="16.5" customHeight="1" outlineLevel="1">
      <c r="A39" s="14" t="s">
        <v>54</v>
      </c>
      <c r="B39" s="15" t="s">
        <v>55</v>
      </c>
      <c r="C39" s="19">
        <f ca="1">М!C39+МО!C39</f>
        <v>0</v>
      </c>
      <c r="D39" s="20">
        <f ca="1">М!D39+МО!D39</f>
        <v>0</v>
      </c>
      <c r="E39" s="57">
        <f ca="1">М!E39+МО!E39</f>
        <v>0</v>
      </c>
      <c r="F39" s="57">
        <f ca="1">М!F39+МО!F39</f>
        <v>0</v>
      </c>
      <c r="G39" s="57">
        <f ca="1">М!G39+МО!G39</f>
        <v>0</v>
      </c>
      <c r="H39" s="57">
        <f ca="1">М!H39+МО!H39</f>
        <v>0</v>
      </c>
      <c r="I39" s="57">
        <f ca="1">М!I39+МО!I39</f>
        <v>0</v>
      </c>
      <c r="J39" s="57">
        <f ca="1">М!J39+МО!J39</f>
        <v>0</v>
      </c>
      <c r="K39" s="57">
        <f ca="1">М!K39+МО!K39</f>
        <v>0</v>
      </c>
      <c r="L39" s="58">
        <f ca="1">М!L39+МО!L39</f>
        <v>0</v>
      </c>
      <c r="M39" s="87"/>
      <c r="N39" s="114"/>
      <c r="O39" s="59"/>
    </row>
    <row r="40" spans="1:20" ht="16.5" customHeight="1" outlineLevel="1">
      <c r="A40" s="14" t="s">
        <v>56</v>
      </c>
      <c r="B40" s="15" t="s">
        <v>57</v>
      </c>
      <c r="C40" s="19">
        <f ca="1">М!C40+МО!C40</f>
        <v>0</v>
      </c>
      <c r="D40" s="20">
        <f ca="1">М!D40+МО!D40</f>
        <v>0</v>
      </c>
      <c r="E40" s="57">
        <f ca="1">М!E40+МО!E40</f>
        <v>0</v>
      </c>
      <c r="F40" s="57">
        <f ca="1">М!F40+МО!F40</f>
        <v>0</v>
      </c>
      <c r="G40" s="57">
        <f ca="1">М!G40+МО!G40</f>
        <v>0</v>
      </c>
      <c r="H40" s="57">
        <f ca="1">М!H40+МО!H40</f>
        <v>0</v>
      </c>
      <c r="I40" s="57">
        <f ca="1">М!I40+МО!I40</f>
        <v>0</v>
      </c>
      <c r="J40" s="57">
        <f ca="1">М!J40+МО!J40</f>
        <v>0</v>
      </c>
      <c r="K40" s="57">
        <f ca="1">М!K40+МО!K40</f>
        <v>0</v>
      </c>
      <c r="L40" s="58">
        <f ca="1">М!L40+МО!L40</f>
        <v>0</v>
      </c>
      <c r="M40" s="87"/>
      <c r="N40" s="114"/>
      <c r="O40" s="59"/>
    </row>
    <row r="41" spans="1:20" ht="16.5" customHeight="1" outlineLevel="1">
      <c r="A41" s="14" t="s">
        <v>58</v>
      </c>
      <c r="B41" s="15" t="s">
        <v>59</v>
      </c>
      <c r="C41" s="19">
        <f ca="1">М!C41+МО!C41</f>
        <v>0</v>
      </c>
      <c r="D41" s="20">
        <f ca="1">М!D41+МО!D41</f>
        <v>0</v>
      </c>
      <c r="E41" s="57">
        <f ca="1">М!E41+МО!E41</f>
        <v>0</v>
      </c>
      <c r="F41" s="57">
        <f ca="1">М!F41+МО!F41</f>
        <v>0</v>
      </c>
      <c r="G41" s="57">
        <f ca="1">М!G41+МО!G41</f>
        <v>0</v>
      </c>
      <c r="H41" s="57">
        <f ca="1">М!H41+МО!H41</f>
        <v>0</v>
      </c>
      <c r="I41" s="57">
        <f ca="1">М!I41+МО!I41</f>
        <v>0</v>
      </c>
      <c r="J41" s="57">
        <f ca="1">М!J41+МО!J41</f>
        <v>0</v>
      </c>
      <c r="K41" s="57">
        <f ca="1">М!K41+МО!K41</f>
        <v>0</v>
      </c>
      <c r="L41" s="58">
        <f ca="1">М!L41+МО!L41</f>
        <v>0</v>
      </c>
      <c r="M41" s="87"/>
      <c r="N41" s="114"/>
      <c r="O41" s="59"/>
    </row>
    <row r="42" spans="1:20" ht="16.5" customHeight="1" outlineLevel="1">
      <c r="A42" s="14" t="s">
        <v>60</v>
      </c>
      <c r="B42" s="15" t="s">
        <v>61</v>
      </c>
      <c r="C42" s="19">
        <f ca="1">М!C42+МО!C42</f>
        <v>0</v>
      </c>
      <c r="D42" s="20">
        <f ca="1">М!D42+МО!D42</f>
        <v>0</v>
      </c>
      <c r="E42" s="57">
        <f ca="1">М!E42+МО!E42</f>
        <v>0</v>
      </c>
      <c r="F42" s="57">
        <f ca="1">М!F42+МО!F42</f>
        <v>0</v>
      </c>
      <c r="G42" s="57">
        <f ca="1">М!G42+МО!G42</f>
        <v>0</v>
      </c>
      <c r="H42" s="57">
        <f ca="1">М!H42+МО!H42</f>
        <v>0</v>
      </c>
      <c r="I42" s="57">
        <f ca="1">М!I42+МО!I42</f>
        <v>0</v>
      </c>
      <c r="J42" s="57">
        <f ca="1">М!J42+МО!J42</f>
        <v>0</v>
      </c>
      <c r="K42" s="57">
        <f ca="1">М!K42+МО!K42</f>
        <v>0</v>
      </c>
      <c r="L42" s="58">
        <f ca="1">М!L42+МО!L42</f>
        <v>0</v>
      </c>
      <c r="M42" s="87"/>
      <c r="N42" s="114"/>
      <c r="O42" s="59"/>
    </row>
    <row r="43" spans="1:20" ht="16.5" customHeight="1" outlineLevel="1">
      <c r="A43" s="14" t="s">
        <v>62</v>
      </c>
      <c r="B43" s="15" t="s">
        <v>63</v>
      </c>
      <c r="C43" s="19">
        <f ca="1">М!C43+МО!C43</f>
        <v>0</v>
      </c>
      <c r="D43" s="20">
        <f ca="1">М!D43+МО!D43</f>
        <v>0</v>
      </c>
      <c r="E43" s="57">
        <f ca="1">М!E43+МО!E43</f>
        <v>0</v>
      </c>
      <c r="F43" s="57">
        <f ca="1">М!F43+МО!F43</f>
        <v>0</v>
      </c>
      <c r="G43" s="57">
        <f ca="1">М!G43+МО!G43</f>
        <v>0</v>
      </c>
      <c r="H43" s="57">
        <f ca="1">М!H43+МО!H43</f>
        <v>0</v>
      </c>
      <c r="I43" s="57">
        <f ca="1">М!I43+МО!I43</f>
        <v>0</v>
      </c>
      <c r="J43" s="57">
        <f ca="1">М!J43+МО!J43</f>
        <v>0</v>
      </c>
      <c r="K43" s="57">
        <f ca="1">М!K43+МО!K43</f>
        <v>0</v>
      </c>
      <c r="L43" s="58">
        <f ca="1">М!L43+МО!L43</f>
        <v>0</v>
      </c>
      <c r="M43" s="87"/>
      <c r="N43" s="114"/>
      <c r="O43" s="69"/>
      <c r="P43" s="69"/>
      <c r="Q43" s="69"/>
      <c r="R43" s="69"/>
      <c r="S43" s="69"/>
      <c r="T43" s="59"/>
    </row>
    <row r="44" spans="1:20" ht="16.5" customHeight="1" thickBot="1">
      <c r="A44" s="25" t="s">
        <v>64</v>
      </c>
      <c r="B44" s="26" t="s">
        <v>71</v>
      </c>
      <c r="C44" s="19">
        <f ca="1">М!C44+МО!C44</f>
        <v>0</v>
      </c>
      <c r="D44" s="20">
        <f ca="1">М!D44+МО!D44</f>
        <v>0</v>
      </c>
      <c r="E44" s="57">
        <f ca="1">М!E44+МО!E44</f>
        <v>0</v>
      </c>
      <c r="F44" s="57">
        <f ca="1">М!F44+МО!F44</f>
        <v>0</v>
      </c>
      <c r="G44" s="57">
        <f ca="1">М!G44+МО!G44</f>
        <v>0</v>
      </c>
      <c r="H44" s="57">
        <f ca="1">М!H44+МО!H44</f>
        <v>0</v>
      </c>
      <c r="I44" s="57">
        <f ca="1">М!I44+МО!I44</f>
        <v>0</v>
      </c>
      <c r="J44" s="57">
        <f ca="1">М!J44+МО!J44</f>
        <v>0</v>
      </c>
      <c r="K44" s="57">
        <f ca="1">М!K44+МО!K44</f>
        <v>0</v>
      </c>
      <c r="L44" s="58">
        <f ca="1">М!L44+МО!L44</f>
        <v>0</v>
      </c>
      <c r="M44" s="88"/>
      <c r="N44" s="114"/>
      <c r="O44" s="59"/>
    </row>
    <row r="45" spans="1:20" ht="16.5" thickBot="1">
      <c r="A45" s="109"/>
      <c r="B45" s="110" t="s">
        <v>65</v>
      </c>
      <c r="C45" s="111">
        <f ca="1">М!C45+МО!C45</f>
        <v>116837.46391733001</v>
      </c>
      <c r="D45" s="112">
        <f ca="1">D35+D18</f>
        <v>65133.885513669986</v>
      </c>
      <c r="E45" s="112">
        <f ca="1">М!E45+МО!E45</f>
        <v>21380.928030020001</v>
      </c>
      <c r="F45" s="112">
        <f ca="1">F35+F18</f>
        <v>37338.360114449999</v>
      </c>
      <c r="G45" s="112">
        <f ca="1">М!G45+МО!G45</f>
        <v>13649.431108099998</v>
      </c>
      <c r="H45" s="112">
        <f ca="1">H35+H18</f>
        <v>27795.525399219991</v>
      </c>
      <c r="I45" s="112">
        <f ca="1">М!I45+МО!I45</f>
        <v>14191.42186147</v>
      </c>
      <c r="J45" s="112">
        <f ca="1">М!J45+МО!J45</f>
        <v>0</v>
      </c>
      <c r="K45" s="112">
        <f ca="1">М!K45+МО!K45</f>
        <v>67615.682917740007</v>
      </c>
      <c r="L45" s="112">
        <f ca="1">М!L45+МО!L45</f>
        <v>0</v>
      </c>
      <c r="M45" s="113"/>
      <c r="N45" s="114"/>
      <c r="O45" s="114"/>
      <c r="P45" s="114"/>
      <c r="Q45" s="114"/>
      <c r="R45" s="114"/>
      <c r="S45" s="114"/>
      <c r="T45" s="114"/>
    </row>
    <row r="46" spans="1:20">
      <c r="C46" s="1"/>
      <c r="E46" s="1"/>
      <c r="F46" s="1"/>
      <c r="G46" s="1"/>
      <c r="H46" s="1"/>
      <c r="I46" s="1"/>
      <c r="J46" s="1"/>
      <c r="K46" s="1"/>
      <c r="L46" s="1"/>
      <c r="M46" s="84"/>
    </row>
    <row r="47" spans="1:20">
      <c r="A47" s="47" t="s">
        <v>69</v>
      </c>
      <c r="C47" s="1"/>
      <c r="E47" s="1"/>
      <c r="F47" s="1"/>
      <c r="G47" s="1"/>
      <c r="H47" s="1"/>
      <c r="I47" s="1"/>
      <c r="J47" s="1"/>
      <c r="K47" s="62"/>
      <c r="L47" s="62"/>
      <c r="M47" s="84"/>
    </row>
    <row r="48" spans="1:20">
      <c r="A48" s="47" t="s">
        <v>70</v>
      </c>
      <c r="C48" s="1"/>
      <c r="E48" s="1"/>
      <c r="F48" s="1"/>
      <c r="G48" s="1"/>
      <c r="H48" s="1"/>
      <c r="I48" s="1"/>
      <c r="J48" s="1"/>
      <c r="K48" s="1"/>
      <c r="L48" s="1"/>
      <c r="M48" s="84"/>
    </row>
  </sheetData>
  <mergeCells count="10">
    <mergeCell ref="A5:M5"/>
    <mergeCell ref="A15:A17"/>
    <mergeCell ref="B15:B17"/>
    <mergeCell ref="C15:L15"/>
    <mergeCell ref="M15:M17"/>
    <mergeCell ref="C16:D16"/>
    <mergeCell ref="E16:F16"/>
    <mergeCell ref="G16:H16"/>
    <mergeCell ref="I16:J16"/>
    <mergeCell ref="K16:L16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S57"/>
  <sheetViews>
    <sheetView zoomScale="60" zoomScaleNormal="60" workbookViewId="0">
      <selection activeCell="S57" sqref="S57"/>
    </sheetView>
  </sheetViews>
  <sheetFormatPr defaultRowHeight="15" outlineLevelRow="1" outlineLevelCol="1"/>
  <cols>
    <col min="1" max="1" width="9.140625" style="1"/>
    <col min="2" max="2" width="39.85546875" style="1" customWidth="1"/>
    <col min="3" max="3" width="15.5703125" style="62" customWidth="1"/>
    <col min="4" max="4" width="15.42578125" style="59" customWidth="1"/>
    <col min="5" max="5" width="14.28515625" style="1" customWidth="1"/>
    <col min="6" max="6" width="15.28515625" style="1" customWidth="1"/>
    <col min="7" max="7" width="14.28515625" style="1" customWidth="1"/>
    <col min="8" max="8" width="14.7109375" style="1" customWidth="1"/>
    <col min="9" max="9" width="16.140625" style="1" customWidth="1"/>
    <col min="10" max="10" width="14.85546875" style="1" customWidth="1"/>
    <col min="11" max="11" width="18.42578125" style="1" customWidth="1"/>
    <col min="12" max="12" width="15.85546875" style="1" customWidth="1"/>
    <col min="13" max="13" width="46.85546875" style="1" customWidth="1"/>
    <col min="14" max="14" width="16" style="1" hidden="1" customWidth="1" outlineLevel="1"/>
    <col min="15" max="15" width="26.85546875" style="1" hidden="1" customWidth="1" outlineLevel="1"/>
    <col min="16" max="16" width="21.28515625" style="59" hidden="1" customWidth="1" outlineLevel="1"/>
    <col min="17" max="17" width="17.5703125" style="59" hidden="1" customWidth="1" outlineLevel="1"/>
    <col min="18" max="18" width="15.28515625" style="1" hidden="1" customWidth="1" outlineLevel="1"/>
    <col min="19" max="19" width="21.28515625" style="1" customWidth="1" collapsed="1"/>
    <col min="20" max="16384" width="9.140625" style="1"/>
  </cols>
  <sheetData>
    <row r="2" spans="1:14">
      <c r="M2" s="2" t="s">
        <v>0</v>
      </c>
    </row>
    <row r="3" spans="1:14">
      <c r="M3" s="2" t="s">
        <v>1</v>
      </c>
    </row>
    <row r="4" spans="1:14">
      <c r="M4" s="2" t="s">
        <v>2</v>
      </c>
    </row>
    <row r="5" spans="1:14">
      <c r="M5" s="2"/>
    </row>
    <row r="6" spans="1:14" ht="15.75" customHeight="1">
      <c r="A6" s="123" t="s">
        <v>76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3"/>
    </row>
    <row r="7" spans="1:14" ht="15.75">
      <c r="A7" s="4"/>
      <c r="B7" s="4"/>
      <c r="C7" s="63"/>
      <c r="D7" s="79"/>
      <c r="E7" s="4"/>
      <c r="F7" s="4"/>
      <c r="G7" s="4"/>
      <c r="H7" s="4"/>
      <c r="I7" s="4"/>
      <c r="J7" s="4"/>
      <c r="K7" s="4"/>
      <c r="L7" s="4"/>
      <c r="M7" s="2" t="s">
        <v>3</v>
      </c>
      <c r="N7" s="3"/>
    </row>
    <row r="8" spans="1:14">
      <c r="M8" s="2"/>
    </row>
    <row r="9" spans="1:14">
      <c r="M9" s="2"/>
    </row>
    <row r="10" spans="1:14">
      <c r="M10" s="2"/>
    </row>
    <row r="11" spans="1:14" ht="16.5">
      <c r="M11" s="86"/>
    </row>
    <row r="12" spans="1:14">
      <c r="M12" s="2" t="s">
        <v>4</v>
      </c>
    </row>
    <row r="13" spans="1:14">
      <c r="M13" s="2" t="s">
        <v>5</v>
      </c>
    </row>
    <row r="14" spans="1:14" ht="15.75">
      <c r="A14" s="5"/>
      <c r="M14" s="2"/>
      <c r="N14" s="3"/>
    </row>
    <row r="15" spans="1:14" ht="15.75">
      <c r="C15" s="49"/>
      <c r="D15" s="80"/>
      <c r="E15" s="48"/>
      <c r="F15" s="49"/>
      <c r="G15" s="49"/>
      <c r="H15" s="49"/>
      <c r="I15" s="49"/>
      <c r="J15" s="49"/>
      <c r="K15" s="48"/>
      <c r="L15" s="48"/>
    </row>
    <row r="16" spans="1:14" ht="16.5" thickBot="1">
      <c r="B16" s="50"/>
      <c r="C16" s="49"/>
      <c r="D16" s="80"/>
      <c r="E16" s="48"/>
      <c r="F16" s="48"/>
      <c r="G16" s="48"/>
      <c r="H16" s="48"/>
      <c r="I16" s="48"/>
      <c r="J16" s="48"/>
      <c r="K16" s="48"/>
      <c r="L16" s="48"/>
    </row>
    <row r="17" spans="1:18" ht="15.75">
      <c r="A17" s="125" t="s">
        <v>6</v>
      </c>
      <c r="B17" s="125" t="s">
        <v>7</v>
      </c>
      <c r="C17" s="137" t="s">
        <v>8</v>
      </c>
      <c r="D17" s="138"/>
      <c r="E17" s="138"/>
      <c r="F17" s="138"/>
      <c r="G17" s="138"/>
      <c r="H17" s="138"/>
      <c r="I17" s="138"/>
      <c r="J17" s="138"/>
      <c r="K17" s="138"/>
      <c r="L17" s="139"/>
      <c r="M17" s="131" t="s">
        <v>9</v>
      </c>
    </row>
    <row r="18" spans="1:18" ht="15.75">
      <c r="A18" s="126"/>
      <c r="B18" s="126"/>
      <c r="C18" s="140" t="s">
        <v>10</v>
      </c>
      <c r="D18" s="141"/>
      <c r="E18" s="141" t="s">
        <v>11</v>
      </c>
      <c r="F18" s="141"/>
      <c r="G18" s="141" t="s">
        <v>12</v>
      </c>
      <c r="H18" s="141"/>
      <c r="I18" s="141" t="s">
        <v>13</v>
      </c>
      <c r="J18" s="141"/>
      <c r="K18" s="141" t="s">
        <v>14</v>
      </c>
      <c r="L18" s="142"/>
      <c r="M18" s="132"/>
    </row>
    <row r="19" spans="1:18" ht="16.5" thickBot="1">
      <c r="A19" s="127"/>
      <c r="B19" s="127"/>
      <c r="C19" s="64" t="s">
        <v>15</v>
      </c>
      <c r="D19" s="81" t="s">
        <v>16</v>
      </c>
      <c r="E19" s="6" t="s">
        <v>17</v>
      </c>
      <c r="F19" s="6" t="s">
        <v>18</v>
      </c>
      <c r="G19" s="6" t="s">
        <v>17</v>
      </c>
      <c r="H19" s="6" t="s">
        <v>18</v>
      </c>
      <c r="I19" s="6" t="s">
        <v>17</v>
      </c>
      <c r="J19" s="6" t="s">
        <v>18</v>
      </c>
      <c r="K19" s="6" t="s">
        <v>17</v>
      </c>
      <c r="L19" s="7" t="s">
        <v>18</v>
      </c>
      <c r="M19" s="133"/>
    </row>
    <row r="20" spans="1:18" ht="15.75">
      <c r="A20" s="8">
        <v>1</v>
      </c>
      <c r="B20" s="9" t="s">
        <v>19</v>
      </c>
      <c r="C20" s="10">
        <f>C21+C28+C32+C33</f>
        <v>0</v>
      </c>
      <c r="D20" s="11">
        <f>D21+D28+D32+D33</f>
        <v>304.21370000000002</v>
      </c>
      <c r="E20" s="11">
        <f>E21+E28+E32+E33</f>
        <v>0</v>
      </c>
      <c r="F20" s="11">
        <f>F21+F28+F32+F33</f>
        <v>304.21370000000002</v>
      </c>
      <c r="G20" s="11">
        <f>G21+G28+G32+G33</f>
        <v>0</v>
      </c>
      <c r="H20" s="11">
        <f t="shared" ref="H20:L20" si="0">H21+H28+H32+H33</f>
        <v>0</v>
      </c>
      <c r="I20" s="11">
        <f t="shared" si="0"/>
        <v>0</v>
      </c>
      <c r="J20" s="11">
        <f t="shared" ref="J20" si="1">J21+J28+J32+J33</f>
        <v>0</v>
      </c>
      <c r="K20" s="11">
        <f t="shared" si="0"/>
        <v>0</v>
      </c>
      <c r="L20" s="12">
        <f t="shared" si="0"/>
        <v>0</v>
      </c>
      <c r="M20" s="13"/>
    </row>
    <row r="21" spans="1:18" ht="30">
      <c r="A21" s="14" t="s">
        <v>20</v>
      </c>
      <c r="B21" s="15" t="s">
        <v>21</v>
      </c>
      <c r="C21" s="60">
        <f>C22+C24</f>
        <v>0</v>
      </c>
      <c r="D21" s="17">
        <f>D22+D24</f>
        <v>0</v>
      </c>
      <c r="E21" s="68">
        <f>E22+E24</f>
        <v>0</v>
      </c>
      <c r="F21" s="68">
        <f t="shared" ref="F21:L21" si="2">F22+F24</f>
        <v>0</v>
      </c>
      <c r="G21" s="68">
        <f t="shared" si="2"/>
        <v>0</v>
      </c>
      <c r="H21" s="68">
        <f t="shared" si="2"/>
        <v>0</v>
      </c>
      <c r="I21" s="68">
        <f t="shared" si="2"/>
        <v>0</v>
      </c>
      <c r="J21" s="68">
        <f t="shared" ref="J21" si="3">J22+J24</f>
        <v>0</v>
      </c>
      <c r="K21" s="68">
        <f t="shared" si="2"/>
        <v>0</v>
      </c>
      <c r="L21" s="68">
        <f t="shared" si="2"/>
        <v>0</v>
      </c>
      <c r="M21" s="18"/>
    </row>
    <row r="22" spans="1:18" ht="30">
      <c r="A22" s="14" t="s">
        <v>22</v>
      </c>
      <c r="B22" s="15" t="s">
        <v>23</v>
      </c>
      <c r="C22" s="60">
        <f>SUM(E22,G22,I22,K22)</f>
        <v>0</v>
      </c>
      <c r="D22" s="61">
        <f>SUM(F22,H22,J22,L22)</f>
        <v>0</v>
      </c>
      <c r="E22" s="57"/>
      <c r="F22" s="57"/>
      <c r="G22" s="57"/>
      <c r="H22" s="57"/>
      <c r="I22" s="57"/>
      <c r="J22" s="57"/>
      <c r="K22" s="57"/>
      <c r="L22" s="22"/>
      <c r="M22" s="18"/>
      <c r="N22" s="85" t="b">
        <f>C22=(E22+G22+I22+K22)</f>
        <v>1</v>
      </c>
      <c r="O22" s="59"/>
      <c r="P22" s="59">
        <v>360.09609</v>
      </c>
      <c r="Q22" s="59">
        <f>P22/1.18</f>
        <v>305.16617796610171</v>
      </c>
      <c r="R22" s="59">
        <f>P22/1.18-D22</f>
        <v>305.16617796610171</v>
      </c>
    </row>
    <row r="23" spans="1:18" ht="30">
      <c r="A23" s="14" t="s">
        <v>24</v>
      </c>
      <c r="B23" s="15" t="s">
        <v>25</v>
      </c>
      <c r="C23" s="16"/>
      <c r="D23" s="23"/>
      <c r="E23" s="21"/>
      <c r="F23" s="21"/>
      <c r="G23" s="21"/>
      <c r="H23" s="21"/>
      <c r="I23" s="21"/>
      <c r="J23" s="21"/>
      <c r="K23" s="21"/>
      <c r="L23" s="22"/>
      <c r="M23" s="18"/>
      <c r="O23" s="59"/>
    </row>
    <row r="24" spans="1:18" ht="45">
      <c r="A24" s="14" t="s">
        <v>26</v>
      </c>
      <c r="B24" s="15" t="s">
        <v>27</v>
      </c>
      <c r="C24" s="19">
        <f>SUM(E24,G24,I24,K24)</f>
        <v>0</v>
      </c>
      <c r="D24" s="20">
        <f>SUM(F24,H24,J24,L24)</f>
        <v>0</v>
      </c>
      <c r="E24" s="72"/>
      <c r="F24" s="73">
        <v>0</v>
      </c>
      <c r="G24" s="72"/>
      <c r="H24" s="72">
        <f>H26</f>
        <v>0</v>
      </c>
      <c r="I24" s="72"/>
      <c r="J24" s="72"/>
      <c r="K24" s="72"/>
      <c r="L24" s="74"/>
      <c r="M24" s="18"/>
      <c r="O24" s="59"/>
      <c r="P24" s="1">
        <v>0</v>
      </c>
      <c r="Q24" s="1">
        <f>P24/1.18</f>
        <v>0</v>
      </c>
      <c r="R24" s="1" t="b">
        <f>P24/1.18=D24</f>
        <v>1</v>
      </c>
    </row>
    <row r="25" spans="1:18" ht="30">
      <c r="A25" s="14" t="s">
        <v>28</v>
      </c>
      <c r="B25" s="15" t="s">
        <v>29</v>
      </c>
      <c r="C25" s="16"/>
      <c r="D25" s="20"/>
      <c r="E25" s="21"/>
      <c r="F25" s="70"/>
      <c r="G25" s="21"/>
      <c r="H25" s="21"/>
      <c r="I25" s="21"/>
      <c r="J25" s="21"/>
      <c r="K25" s="21"/>
      <c r="L25" s="22"/>
      <c r="M25" s="18"/>
      <c r="O25" s="59"/>
    </row>
    <row r="26" spans="1:18" ht="30">
      <c r="A26" s="14" t="s">
        <v>30</v>
      </c>
      <c r="B26" s="15" t="s">
        <v>31</v>
      </c>
      <c r="C26" s="55">
        <f>SUM(E26,G26,I26,K26)</f>
        <v>0</v>
      </c>
      <c r="D26" s="56">
        <f>SUM(F26,H26,J26,L26)</f>
        <v>0</v>
      </c>
      <c r="E26" s="57"/>
      <c r="F26" s="71"/>
      <c r="G26" s="57"/>
      <c r="H26" s="57"/>
      <c r="I26" s="57"/>
      <c r="J26" s="57"/>
      <c r="K26" s="57"/>
      <c r="L26" s="22"/>
      <c r="M26" s="18"/>
      <c r="N26" s="85" t="b">
        <f>C26=(E26+G26+I26+K26)</f>
        <v>1</v>
      </c>
      <c r="O26" s="59"/>
    </row>
    <row r="27" spans="1:18" ht="15.75">
      <c r="A27" s="14" t="s">
        <v>32</v>
      </c>
      <c r="B27" s="15" t="s">
        <v>33</v>
      </c>
      <c r="C27" s="16"/>
      <c r="D27" s="23"/>
      <c r="E27" s="21"/>
      <c r="F27" s="21"/>
      <c r="G27" s="21"/>
      <c r="H27" s="21"/>
      <c r="I27" s="21"/>
      <c r="J27" s="21"/>
      <c r="K27" s="21"/>
      <c r="L27" s="22"/>
      <c r="M27" s="18"/>
      <c r="O27" s="59"/>
    </row>
    <row r="28" spans="1:18" ht="15.75">
      <c r="A28" s="14" t="s">
        <v>34</v>
      </c>
      <c r="B28" s="15" t="s">
        <v>35</v>
      </c>
      <c r="C28" s="19">
        <f>SUM(E28,G28,I28,K28)</f>
        <v>0</v>
      </c>
      <c r="D28" s="20">
        <f>SUM(F28,H28,J28,L28)</f>
        <v>207.41890000000001</v>
      </c>
      <c r="E28" s="68">
        <f>E29</f>
        <v>0</v>
      </c>
      <c r="F28" s="68">
        <f t="shared" ref="F28:L28" si="4">F29</f>
        <v>207.41890000000001</v>
      </c>
      <c r="G28" s="68">
        <f t="shared" si="4"/>
        <v>0</v>
      </c>
      <c r="H28" s="68">
        <f t="shared" si="4"/>
        <v>0</v>
      </c>
      <c r="I28" s="68">
        <f t="shared" si="4"/>
        <v>0</v>
      </c>
      <c r="J28" s="68">
        <f t="shared" si="4"/>
        <v>0</v>
      </c>
      <c r="K28" s="68">
        <f t="shared" si="4"/>
        <v>0</v>
      </c>
      <c r="L28" s="68">
        <f t="shared" si="4"/>
        <v>0</v>
      </c>
      <c r="M28" s="18"/>
      <c r="O28" s="59"/>
    </row>
    <row r="29" spans="1:18" ht="33.75" customHeight="1">
      <c r="A29" s="14" t="s">
        <v>36</v>
      </c>
      <c r="B29" s="15" t="s">
        <v>37</v>
      </c>
      <c r="C29" s="19">
        <f>SUM(E29,G29,I29,K29)</f>
        <v>0</v>
      </c>
      <c r="D29" s="56">
        <f>SUM(F29,H29,J29,L29)</f>
        <v>207.41890000000001</v>
      </c>
      <c r="E29" s="57"/>
      <c r="F29" s="57">
        <v>207.41890000000001</v>
      </c>
      <c r="G29" s="57"/>
      <c r="H29" s="57"/>
      <c r="I29" s="57"/>
      <c r="J29" s="57"/>
      <c r="K29" s="57"/>
      <c r="L29" s="58"/>
      <c r="M29" s="18"/>
      <c r="N29" s="1" t="b">
        <f>C29=(E29+G29+I29)</f>
        <v>1</v>
      </c>
      <c r="O29" s="59"/>
      <c r="P29" s="59">
        <v>468.64253000000002</v>
      </c>
      <c r="Q29" s="1">
        <f>P29/1.18</f>
        <v>397.15468644067801</v>
      </c>
      <c r="R29" s="59">
        <f>P29/1.18-D29</f>
        <v>189.735786440678</v>
      </c>
    </row>
    <row r="30" spans="1:18" ht="15.75">
      <c r="A30" s="14" t="s">
        <v>38</v>
      </c>
      <c r="B30" s="15" t="s">
        <v>39</v>
      </c>
      <c r="C30" s="16"/>
      <c r="D30" s="23"/>
      <c r="E30" s="21"/>
      <c r="F30" s="21"/>
      <c r="G30" s="21"/>
      <c r="H30" s="21"/>
      <c r="I30" s="21"/>
      <c r="J30" s="21"/>
      <c r="K30" s="21"/>
      <c r="L30" s="22"/>
      <c r="M30" s="18"/>
      <c r="O30" s="59"/>
    </row>
    <row r="31" spans="1:18" ht="30">
      <c r="A31" s="14" t="s">
        <v>40</v>
      </c>
      <c r="B31" s="15" t="s">
        <v>41</v>
      </c>
      <c r="C31" s="16"/>
      <c r="D31" s="23"/>
      <c r="E31" s="21"/>
      <c r="F31" s="21"/>
      <c r="G31" s="21"/>
      <c r="H31" s="21"/>
      <c r="I31" s="21"/>
      <c r="J31" s="21"/>
      <c r="K31" s="21"/>
      <c r="L31" s="22"/>
      <c r="M31" s="18"/>
      <c r="O31" s="59"/>
    </row>
    <row r="32" spans="1:18" ht="15.75">
      <c r="A32" s="14" t="s">
        <v>42</v>
      </c>
      <c r="B32" s="15" t="s">
        <v>43</v>
      </c>
      <c r="C32" s="19">
        <v>0</v>
      </c>
      <c r="D32" s="20">
        <f>SUM(F32,H32,J32,L32)</f>
        <v>96.794799999999995</v>
      </c>
      <c r="E32" s="21"/>
      <c r="F32" s="21">
        <v>96.794799999999995</v>
      </c>
      <c r="G32" s="21"/>
      <c r="H32" s="21"/>
      <c r="I32" s="21"/>
      <c r="J32" s="21"/>
      <c r="K32" s="21"/>
      <c r="L32" s="24"/>
      <c r="M32" s="18"/>
      <c r="N32" s="85">
        <f>C32-(E32+G32+I32+K32)</f>
        <v>0</v>
      </c>
      <c r="O32" s="59"/>
    </row>
    <row r="33" spans="1:18" ht="15.75">
      <c r="A33" s="14" t="s">
        <v>44</v>
      </c>
      <c r="B33" s="15" t="s">
        <v>45</v>
      </c>
      <c r="C33" s="19"/>
      <c r="D33" s="82">
        <f>SUM(F33,H33,J33,L33)</f>
        <v>0</v>
      </c>
      <c r="E33" s="21"/>
      <c r="F33" s="21"/>
      <c r="G33" s="21"/>
      <c r="H33" s="21"/>
      <c r="I33" s="21"/>
      <c r="J33" s="21"/>
      <c r="K33" s="21"/>
      <c r="L33" s="22"/>
      <c r="M33" s="18"/>
      <c r="N33" s="85" t="b">
        <f>C33=(E33+G33+I33+K33)</f>
        <v>1</v>
      </c>
      <c r="O33" s="59"/>
      <c r="P33" s="59">
        <v>66.49006</v>
      </c>
      <c r="Q33" s="1">
        <f>P33/1.18</f>
        <v>56.347508474576273</v>
      </c>
      <c r="R33" s="59">
        <f>P33/1.18-D33</f>
        <v>56.347508474576273</v>
      </c>
    </row>
    <row r="34" spans="1:18" ht="15.75">
      <c r="A34" s="14" t="s">
        <v>46</v>
      </c>
      <c r="B34" s="15" t="s">
        <v>47</v>
      </c>
      <c r="C34" s="16"/>
      <c r="D34" s="23"/>
      <c r="E34" s="21"/>
      <c r="F34" s="21"/>
      <c r="G34" s="21"/>
      <c r="H34" s="21"/>
      <c r="I34" s="21"/>
      <c r="J34" s="21"/>
      <c r="K34" s="21"/>
      <c r="L34" s="22"/>
      <c r="M34" s="18"/>
      <c r="O34" s="59"/>
    </row>
    <row r="35" spans="1:18" ht="30.75" thickBot="1">
      <c r="A35" s="25" t="s">
        <v>48</v>
      </c>
      <c r="B35" s="26" t="s">
        <v>49</v>
      </c>
      <c r="C35" s="27"/>
      <c r="D35" s="28"/>
      <c r="E35" s="29"/>
      <c r="F35" s="29"/>
      <c r="G35" s="29"/>
      <c r="H35" s="29"/>
      <c r="I35" s="29"/>
      <c r="J35" s="29"/>
      <c r="K35" s="29"/>
      <c r="L35" s="30"/>
      <c r="M35" s="31"/>
      <c r="O35" s="59"/>
    </row>
    <row r="36" spans="1:18" ht="15.75">
      <c r="A36" s="32" t="s">
        <v>50</v>
      </c>
      <c r="B36" s="33" t="s">
        <v>51</v>
      </c>
      <c r="C36" s="16">
        <f>C37+C45</f>
        <v>0</v>
      </c>
      <c r="D36" s="17">
        <f>D37+D45</f>
        <v>355.5643</v>
      </c>
      <c r="E36" s="34">
        <f>SUM(E37:E45)</f>
        <v>0</v>
      </c>
      <c r="F36" s="34">
        <f>F37+F45</f>
        <v>355.5643</v>
      </c>
      <c r="G36" s="34">
        <f>G37+G45</f>
        <v>0</v>
      </c>
      <c r="H36" s="34">
        <f>H37+H45</f>
        <v>0</v>
      </c>
      <c r="I36" s="34">
        <f t="shared" ref="I36:K36" si="5">I37+I45</f>
        <v>0</v>
      </c>
      <c r="J36" s="34">
        <f t="shared" ref="J36" si="6">J37+J45</f>
        <v>0</v>
      </c>
      <c r="K36" s="34">
        <f t="shared" si="5"/>
        <v>0</v>
      </c>
      <c r="L36" s="34">
        <f>L37+L45</f>
        <v>0</v>
      </c>
      <c r="M36" s="35"/>
      <c r="O36" s="59"/>
    </row>
    <row r="37" spans="1:18" ht="15.75">
      <c r="A37" s="14" t="s">
        <v>52</v>
      </c>
      <c r="B37" s="15" t="s">
        <v>53</v>
      </c>
      <c r="C37" s="19">
        <f>C38+C39</f>
        <v>0</v>
      </c>
      <c r="D37" s="20">
        <f>SUM(D38:D39)</f>
        <v>0</v>
      </c>
      <c r="E37" s="78">
        <f t="shared" ref="E37:L37" si="7">SUM(E38:E39)</f>
        <v>0</v>
      </c>
      <c r="F37" s="78">
        <f t="shared" si="7"/>
        <v>0</v>
      </c>
      <c r="G37" s="78">
        <f t="shared" si="7"/>
        <v>0</v>
      </c>
      <c r="H37" s="78">
        <f t="shared" si="7"/>
        <v>0</v>
      </c>
      <c r="I37" s="78">
        <f t="shared" si="7"/>
        <v>0</v>
      </c>
      <c r="J37" s="78">
        <f t="shared" si="7"/>
        <v>0</v>
      </c>
      <c r="K37" s="78">
        <f t="shared" si="7"/>
        <v>0</v>
      </c>
      <c r="L37" s="78">
        <f t="shared" si="7"/>
        <v>0</v>
      </c>
      <c r="M37" s="18"/>
      <c r="O37" s="59"/>
      <c r="P37" s="59">
        <v>0</v>
      </c>
      <c r="Q37" s="1">
        <f>P37/1.18</f>
        <v>0</v>
      </c>
      <c r="R37" s="59">
        <f>P37/1.18-D37</f>
        <v>0</v>
      </c>
    </row>
    <row r="38" spans="1:18">
      <c r="A38" s="76" t="s">
        <v>74</v>
      </c>
      <c r="B38" s="77" t="s">
        <v>72</v>
      </c>
      <c r="C38" s="75">
        <v>0</v>
      </c>
      <c r="D38" s="23"/>
      <c r="E38" s="21"/>
      <c r="F38" s="21"/>
      <c r="G38" s="21"/>
      <c r="H38" s="21"/>
      <c r="I38" s="21"/>
      <c r="J38" s="21"/>
      <c r="K38" s="21"/>
      <c r="L38" s="22"/>
      <c r="M38" s="18"/>
      <c r="N38" s="85" t="b">
        <f>C38=(E38+G38+I38+K38)</f>
        <v>1</v>
      </c>
      <c r="O38" s="59"/>
      <c r="Q38" s="1"/>
    </row>
    <row r="39" spans="1:18">
      <c r="A39" s="76" t="s">
        <v>75</v>
      </c>
      <c r="B39" s="77" t="s">
        <v>73</v>
      </c>
      <c r="C39" s="75">
        <v>0</v>
      </c>
      <c r="D39" s="23">
        <f t="shared" ref="D39" si="8">SUM(F39,H39,J39,L39)</f>
        <v>0</v>
      </c>
      <c r="E39" s="21"/>
      <c r="F39" s="21"/>
      <c r="G39" s="21"/>
      <c r="H39" s="21"/>
      <c r="I39" s="21"/>
      <c r="J39" s="21"/>
      <c r="K39" s="21"/>
      <c r="L39" s="22"/>
      <c r="M39" s="18"/>
      <c r="O39" s="59"/>
      <c r="Q39" s="1"/>
    </row>
    <row r="40" spans="1:18" ht="15.75">
      <c r="A40" s="14" t="s">
        <v>54</v>
      </c>
      <c r="B40" s="15" t="s">
        <v>55</v>
      </c>
      <c r="C40" s="16">
        <f t="shared" ref="C40:C44" si="9">E40+G40+I40+K40</f>
        <v>0</v>
      </c>
      <c r="D40" s="23"/>
      <c r="E40" s="21"/>
      <c r="F40" s="21"/>
      <c r="G40" s="21"/>
      <c r="H40" s="21"/>
      <c r="I40" s="21"/>
      <c r="J40" s="21"/>
      <c r="K40" s="21"/>
      <c r="L40" s="22"/>
      <c r="M40" s="18"/>
      <c r="O40" s="59"/>
    </row>
    <row r="41" spans="1:18" ht="15.75">
      <c r="A41" s="14" t="s">
        <v>56</v>
      </c>
      <c r="B41" s="15" t="s">
        <v>57</v>
      </c>
      <c r="C41" s="16">
        <f t="shared" si="9"/>
        <v>0</v>
      </c>
      <c r="D41" s="91"/>
      <c r="E41" s="51"/>
      <c r="F41" s="51"/>
      <c r="G41" s="51"/>
      <c r="H41" s="51"/>
      <c r="I41" s="51"/>
      <c r="J41" s="51"/>
      <c r="K41" s="51"/>
      <c r="L41" s="24"/>
      <c r="M41" s="18"/>
      <c r="O41" s="59"/>
    </row>
    <row r="42" spans="1:18" ht="15.75">
      <c r="A42" s="14" t="s">
        <v>58</v>
      </c>
      <c r="B42" s="15" t="s">
        <v>59</v>
      </c>
      <c r="C42" s="16">
        <f t="shared" si="9"/>
        <v>0</v>
      </c>
      <c r="D42" s="91"/>
      <c r="E42" s="51"/>
      <c r="F42" s="51"/>
      <c r="G42" s="51"/>
      <c r="H42" s="51"/>
      <c r="I42" s="51"/>
      <c r="J42" s="51"/>
      <c r="K42" s="51"/>
      <c r="L42" s="24"/>
      <c r="M42" s="18"/>
      <c r="O42" s="59"/>
    </row>
    <row r="43" spans="1:18" ht="15.75">
      <c r="A43" s="14" t="s">
        <v>60</v>
      </c>
      <c r="B43" s="15" t="s">
        <v>61</v>
      </c>
      <c r="C43" s="16">
        <f t="shared" si="9"/>
        <v>0</v>
      </c>
      <c r="D43" s="91"/>
      <c r="E43" s="51"/>
      <c r="F43" s="51"/>
      <c r="G43" s="51"/>
      <c r="H43" s="51"/>
      <c r="I43" s="51"/>
      <c r="J43" s="51"/>
      <c r="K43" s="51"/>
      <c r="L43" s="24"/>
      <c r="M43" s="18"/>
      <c r="O43" s="59"/>
    </row>
    <row r="44" spans="1:18" ht="15.75">
      <c r="A44" s="14" t="s">
        <v>62</v>
      </c>
      <c r="B44" s="15" t="s">
        <v>63</v>
      </c>
      <c r="C44" s="16">
        <f t="shared" si="9"/>
        <v>0</v>
      </c>
      <c r="D44" s="91"/>
      <c r="E44" s="51"/>
      <c r="F44" s="51"/>
      <c r="G44" s="51"/>
      <c r="H44" s="51"/>
      <c r="I44" s="51"/>
      <c r="J44" s="51"/>
      <c r="K44" s="51"/>
      <c r="L44" s="24"/>
      <c r="M44" s="18"/>
      <c r="O44" s="59"/>
    </row>
    <row r="45" spans="1:18" ht="16.5" thickBot="1">
      <c r="A45" s="25" t="s">
        <v>64</v>
      </c>
      <c r="B45" s="26" t="s">
        <v>71</v>
      </c>
      <c r="C45" s="27">
        <f>E45+G45+I45+K45</f>
        <v>0</v>
      </c>
      <c r="D45" s="53">
        <f t="shared" ref="D45" si="10">SUM(F45,H45,J45,L45)</f>
        <v>355.5643</v>
      </c>
      <c r="E45" s="52"/>
      <c r="F45" s="52">
        <v>355.5643</v>
      </c>
      <c r="G45" s="52"/>
      <c r="H45" s="52"/>
      <c r="I45" s="52"/>
      <c r="J45" s="52"/>
      <c r="K45" s="52"/>
      <c r="L45" s="67"/>
      <c r="M45" s="31"/>
      <c r="N45" s="85" t="b">
        <f>C45=(E45+G45+I45+K45)</f>
        <v>1</v>
      </c>
      <c r="O45" s="59"/>
      <c r="P45" s="1">
        <v>468.64253000000002</v>
      </c>
      <c r="Q45" s="1">
        <f>P45/1.18</f>
        <v>397.15468644067801</v>
      </c>
      <c r="R45" s="1">
        <f>P45/1.18-D45</f>
        <v>41.590386440678003</v>
      </c>
    </row>
    <row r="46" spans="1:18" ht="31.5">
      <c r="A46" s="36"/>
      <c r="B46" s="37" t="s">
        <v>65</v>
      </c>
      <c r="C46" s="38">
        <f>C36+C20</f>
        <v>0</v>
      </c>
      <c r="D46" s="54">
        <f>D36+D20</f>
        <v>659.77800000000002</v>
      </c>
      <c r="E46" s="39">
        <f>E36+E20</f>
        <v>0</v>
      </c>
      <c r="F46" s="39">
        <f>F36+F20</f>
        <v>659.77800000000002</v>
      </c>
      <c r="G46" s="39">
        <f t="shared" ref="G46" si="11">G36+G20</f>
        <v>0</v>
      </c>
      <c r="H46" s="39">
        <f>H36+H20</f>
        <v>0</v>
      </c>
      <c r="I46" s="39">
        <f t="shared" ref="I46:J46" si="12">I36+I20</f>
        <v>0</v>
      </c>
      <c r="J46" s="39">
        <f t="shared" si="12"/>
        <v>0</v>
      </c>
      <c r="K46" s="39">
        <f t="shared" ref="K46" si="13">K36+K20</f>
        <v>0</v>
      </c>
      <c r="L46" s="40">
        <f>L36+L20</f>
        <v>0</v>
      </c>
      <c r="M46" s="35"/>
      <c r="P46" s="69">
        <f>SUM(P21:P45)</f>
        <v>1363.87121</v>
      </c>
      <c r="Q46" s="59">
        <f>D46-P46</f>
        <v>-704.09321</v>
      </c>
    </row>
    <row r="47" spans="1:18">
      <c r="A47" s="41"/>
      <c r="B47" s="15" t="s">
        <v>66</v>
      </c>
      <c r="C47" s="42"/>
      <c r="D47" s="91"/>
      <c r="E47" s="51"/>
      <c r="F47" s="51"/>
      <c r="G47" s="51"/>
      <c r="H47" s="51"/>
      <c r="I47" s="51"/>
      <c r="J47" s="51"/>
      <c r="K47" s="51"/>
      <c r="L47" s="24"/>
      <c r="M47" s="18"/>
      <c r="Q47" s="66"/>
    </row>
    <row r="48" spans="1:18">
      <c r="A48" s="41"/>
      <c r="B48" s="43" t="s">
        <v>67</v>
      </c>
      <c r="C48" s="42"/>
      <c r="D48" s="91"/>
      <c r="E48" s="51"/>
      <c r="F48" s="51"/>
      <c r="G48" s="51"/>
      <c r="H48" s="51"/>
      <c r="I48" s="51"/>
      <c r="J48" s="51"/>
      <c r="K48" s="51"/>
      <c r="L48" s="24"/>
      <c r="M48" s="18"/>
      <c r="O48" s="65"/>
      <c r="P48" s="66"/>
      <c r="Q48" s="66"/>
    </row>
    <row r="49" spans="1:17" ht="15.75" thickBot="1">
      <c r="A49" s="44"/>
      <c r="B49" s="45" t="s">
        <v>68</v>
      </c>
      <c r="C49" s="46"/>
      <c r="D49" s="92"/>
      <c r="E49" s="52"/>
      <c r="F49" s="52"/>
      <c r="G49" s="52"/>
      <c r="H49" s="52"/>
      <c r="I49" s="52"/>
      <c r="J49" s="52"/>
      <c r="K49" s="52"/>
      <c r="L49" s="67"/>
      <c r="M49" s="31"/>
      <c r="O49" s="65"/>
      <c r="P49" s="66"/>
      <c r="Q49" s="66"/>
    </row>
    <row r="50" spans="1:17">
      <c r="O50" s="65"/>
      <c r="P50" s="66"/>
      <c r="Q50" s="66"/>
    </row>
    <row r="51" spans="1:17">
      <c r="A51" s="47" t="s">
        <v>69</v>
      </c>
    </row>
    <row r="52" spans="1:17">
      <c r="A52" s="47" t="s">
        <v>70</v>
      </c>
    </row>
    <row r="53" spans="1:17" outlineLevel="1">
      <c r="C53" s="89">
        <v>0</v>
      </c>
      <c r="D53" s="89">
        <f>562.9832+96.7948</f>
        <v>659.77800000000002</v>
      </c>
      <c r="E53" s="89"/>
      <c r="F53" s="89">
        <v>659.77800000000002</v>
      </c>
      <c r="G53" s="89"/>
      <c r="H53" s="89"/>
      <c r="I53" s="89"/>
      <c r="J53" s="89"/>
      <c r="K53" s="89"/>
      <c r="L53" s="89"/>
    </row>
    <row r="54" spans="1:17" outlineLevel="1">
      <c r="C54" s="85">
        <f t="shared" ref="C54:I54" si="14">C46-C53</f>
        <v>0</v>
      </c>
      <c r="D54" s="85">
        <f t="shared" si="14"/>
        <v>0</v>
      </c>
      <c r="E54" s="85">
        <f t="shared" si="14"/>
        <v>0</v>
      </c>
      <c r="F54" s="85">
        <f t="shared" si="14"/>
        <v>0</v>
      </c>
      <c r="G54" s="85">
        <f t="shared" si="14"/>
        <v>0</v>
      </c>
      <c r="H54" s="85">
        <f t="shared" si="14"/>
        <v>0</v>
      </c>
      <c r="I54" s="85">
        <f t="shared" si="14"/>
        <v>0</v>
      </c>
      <c r="J54" s="85">
        <f>J46-J53</f>
        <v>0</v>
      </c>
      <c r="K54" s="85">
        <f>K46-K53</f>
        <v>0</v>
      </c>
      <c r="L54" s="85">
        <f>L46-L53</f>
        <v>0</v>
      </c>
    </row>
    <row r="55" spans="1:17" outlineLevel="1"/>
    <row r="56" spans="1:17">
      <c r="C56" s="1"/>
      <c r="D56" s="1"/>
    </row>
    <row r="57" spans="1:17">
      <c r="C57" s="1"/>
      <c r="D57" s="1"/>
    </row>
  </sheetData>
  <mergeCells count="10">
    <mergeCell ref="A6:M6"/>
    <mergeCell ref="A17:A19"/>
    <mergeCell ref="B17:B19"/>
    <mergeCell ref="C17:L17"/>
    <mergeCell ref="M17:M19"/>
    <mergeCell ref="C18:D18"/>
    <mergeCell ref="E18:F18"/>
    <mergeCell ref="G18:H18"/>
    <mergeCell ref="I18:J18"/>
    <mergeCell ref="K18:L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T49"/>
  <sheetViews>
    <sheetView view="pageBreakPreview" zoomScale="55" zoomScaleNormal="60" zoomScaleSheetLayoutView="55" workbookViewId="0">
      <pane xSplit="2" ySplit="17" topLeftCell="C18" activePane="bottomRight" state="frozen"/>
      <selection pane="topRight" activeCell="C1" sqref="C1"/>
      <selection pane="bottomLeft" activeCell="A18" sqref="A18"/>
      <selection pane="bottomRight" activeCell="D45" sqref="D45"/>
    </sheetView>
  </sheetViews>
  <sheetFormatPr defaultRowHeight="15" outlineLevelRow="1"/>
  <cols>
    <col min="1" max="1" width="9.140625" style="1" customWidth="1"/>
    <col min="2" max="2" width="63.140625" style="1" customWidth="1"/>
    <col min="3" max="3" width="18.5703125" style="1" customWidth="1"/>
    <col min="4" max="4" width="18.5703125" style="59" customWidth="1"/>
    <col min="5" max="12" width="14.85546875" style="1" customWidth="1"/>
    <col min="13" max="13" width="46.85546875" style="84" customWidth="1"/>
    <col min="14" max="14" width="14.7109375" style="1" bestFit="1" customWidth="1"/>
    <col min="15" max="15" width="15.140625" style="1" customWidth="1"/>
    <col min="16" max="17" width="16.85546875" style="1" bestFit="1" customWidth="1"/>
    <col min="18" max="18" width="13.42578125" style="1" customWidth="1"/>
    <col min="19" max="19" width="14.7109375" style="1" customWidth="1"/>
    <col min="20" max="16384" width="9.140625" style="1"/>
  </cols>
  <sheetData>
    <row r="1" spans="1:13">
      <c r="C1" s="65"/>
      <c r="D1" s="65"/>
      <c r="E1" s="65"/>
      <c r="F1" s="65"/>
      <c r="G1" s="65"/>
      <c r="H1" s="65"/>
      <c r="I1" s="65"/>
      <c r="J1" s="65"/>
      <c r="K1" s="65"/>
      <c r="M1" s="83" t="s">
        <v>0</v>
      </c>
    </row>
    <row r="2" spans="1:13">
      <c r="C2" s="90"/>
      <c r="D2" s="90"/>
      <c r="E2" s="90"/>
      <c r="F2" s="90"/>
      <c r="G2" s="90"/>
      <c r="H2" s="90"/>
      <c r="I2" s="90"/>
      <c r="J2" s="90"/>
      <c r="K2" s="90"/>
      <c r="M2" s="83" t="s">
        <v>1</v>
      </c>
    </row>
    <row r="3" spans="1:13">
      <c r="M3" s="83" t="s">
        <v>2</v>
      </c>
    </row>
    <row r="4" spans="1:13">
      <c r="M4" s="1"/>
    </row>
    <row r="5" spans="1:13" ht="15.75">
      <c r="A5" s="123" t="str">
        <f ca="1">'Приложение 8'!A5:M5&amp;" (Москва)"</f>
        <v>Отчет об источниках финансирования инвестиционной программы ПАО "Россети Московский регион" за 2 квартал 2025г., млн. рублей (Москва)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</row>
    <row r="6" spans="1:13" ht="15.75">
      <c r="A6" s="4"/>
      <c r="B6" s="4"/>
      <c r="C6" s="4"/>
      <c r="D6" s="79"/>
      <c r="E6" s="4"/>
      <c r="F6" s="4"/>
      <c r="G6" s="4"/>
      <c r="H6" s="4"/>
      <c r="I6" s="4"/>
      <c r="J6" s="4"/>
      <c r="K6" s="4"/>
      <c r="L6" s="4"/>
      <c r="M6" s="2" t="s">
        <v>3</v>
      </c>
    </row>
    <row r="7" spans="1:13">
      <c r="M7" s="2" t="s">
        <v>77</v>
      </c>
    </row>
    <row r="8" spans="1:13">
      <c r="M8" s="2" t="s">
        <v>78</v>
      </c>
    </row>
    <row r="9" spans="1:13">
      <c r="E9" s="59"/>
      <c r="M9" s="2"/>
    </row>
    <row r="10" spans="1:13" ht="33" customHeight="1">
      <c r="F10" s="59"/>
      <c r="H10" s="59"/>
      <c r="M10" s="95" t="s">
        <v>79</v>
      </c>
    </row>
    <row r="11" spans="1:13" ht="30" customHeight="1">
      <c r="F11" s="59"/>
      <c r="G11" s="59"/>
      <c r="M11" s="2" t="str">
        <f ca="1">'Приложение 8'!M11</f>
        <v>«______» _________________ 2025 года</v>
      </c>
    </row>
    <row r="12" spans="1:13">
      <c r="M12" s="2" t="s">
        <v>5</v>
      </c>
    </row>
    <row r="13" spans="1:13" ht="16.5" customHeight="1">
      <c r="E13" s="59"/>
    </row>
    <row r="14" spans="1:13" ht="15.75" thickBot="1">
      <c r="E14" s="59"/>
      <c r="G14" s="62"/>
      <c r="I14" s="62"/>
      <c r="K14" s="62"/>
    </row>
    <row r="15" spans="1:13" ht="15.75" customHeight="1">
      <c r="A15" s="143" t="s">
        <v>6</v>
      </c>
      <c r="B15" s="143" t="s">
        <v>7</v>
      </c>
      <c r="C15" s="146" t="s">
        <v>8</v>
      </c>
      <c r="D15" s="147"/>
      <c r="E15" s="147"/>
      <c r="F15" s="147"/>
      <c r="G15" s="147"/>
      <c r="H15" s="147"/>
      <c r="I15" s="147"/>
      <c r="J15" s="147"/>
      <c r="K15" s="147"/>
      <c r="L15" s="131"/>
      <c r="M15" s="143" t="s">
        <v>9</v>
      </c>
    </row>
    <row r="16" spans="1:13" ht="15.75">
      <c r="A16" s="144"/>
      <c r="B16" s="144"/>
      <c r="C16" s="148" t="s">
        <v>10</v>
      </c>
      <c r="D16" s="140"/>
      <c r="E16" s="149" t="s">
        <v>11</v>
      </c>
      <c r="F16" s="140"/>
      <c r="G16" s="149" t="s">
        <v>12</v>
      </c>
      <c r="H16" s="140"/>
      <c r="I16" s="149" t="s">
        <v>13</v>
      </c>
      <c r="J16" s="140"/>
      <c r="K16" s="149" t="s">
        <v>14</v>
      </c>
      <c r="L16" s="132"/>
      <c r="M16" s="144"/>
    </row>
    <row r="17" spans="1:20" ht="16.5" thickBot="1">
      <c r="A17" s="145"/>
      <c r="B17" s="144"/>
      <c r="C17" s="103" t="s">
        <v>15</v>
      </c>
      <c r="D17" s="104" t="s">
        <v>16</v>
      </c>
      <c r="E17" s="105" t="s">
        <v>17</v>
      </c>
      <c r="F17" s="105" t="s">
        <v>18</v>
      </c>
      <c r="G17" s="105" t="s">
        <v>17</v>
      </c>
      <c r="H17" s="105" t="s">
        <v>18</v>
      </c>
      <c r="I17" s="105" t="s">
        <v>17</v>
      </c>
      <c r="J17" s="105" t="s">
        <v>18</v>
      </c>
      <c r="K17" s="105" t="s">
        <v>17</v>
      </c>
      <c r="L17" s="106" t="s">
        <v>18</v>
      </c>
      <c r="M17" s="144"/>
    </row>
    <row r="18" spans="1:20" ht="15.75">
      <c r="A18" s="8">
        <v>1</v>
      </c>
      <c r="B18" s="9" t="s">
        <v>19</v>
      </c>
      <c r="C18" s="10">
        <f t="shared" ref="C18:C45" ca="1" si="0">SUM(E18,G18,I18,K18)</f>
        <v>71537.287482409898</v>
      </c>
      <c r="D18" s="11">
        <f ca="1">SUM(F18,H18,J18,L18)</f>
        <v>31838.75602361999</v>
      </c>
      <c r="E18" s="11">
        <f t="shared" ref="E18:L18" ca="1" si="1">E19+E26+E30+E31+E34</f>
        <v>10041.36086115</v>
      </c>
      <c r="F18" s="11">
        <f t="shared" ca="1" si="1"/>
        <v>19974.673070100001</v>
      </c>
      <c r="G18" s="11">
        <f t="shared" ca="1" si="1"/>
        <v>5523.3595684799993</v>
      </c>
      <c r="H18" s="11">
        <f t="shared" ca="1" si="1"/>
        <v>11864.082953519988</v>
      </c>
      <c r="I18" s="11">
        <f t="shared" ca="1" si="1"/>
        <v>7229.0853074299994</v>
      </c>
      <c r="J18" s="11">
        <f t="shared" ca="1" si="1"/>
        <v>0</v>
      </c>
      <c r="K18" s="11">
        <f t="shared" ca="1" si="1"/>
        <v>48743.481745349898</v>
      </c>
      <c r="L18" s="12">
        <f t="shared" ca="1" si="1"/>
        <v>0</v>
      </c>
      <c r="M18" s="13"/>
    </row>
    <row r="19" spans="1:20" ht="15.75" outlineLevel="1">
      <c r="A19" s="14" t="s">
        <v>20</v>
      </c>
      <c r="B19" s="15" t="s">
        <v>21</v>
      </c>
      <c r="C19" s="19">
        <f t="shared" ca="1" si="0"/>
        <v>38161.671516489798</v>
      </c>
      <c r="D19" s="20">
        <f t="shared" ref="D19:D44" ca="1" si="2">SUM(F19,H19,J19,L19)</f>
        <v>16520.323145159982</v>
      </c>
      <c r="E19" s="68">
        <f t="shared" ref="E19:L19" ca="1" si="3">E20+E22+E21+E25</f>
        <v>5876.7456664399997</v>
      </c>
      <c r="F19" s="68">
        <f t="shared" ca="1" si="3"/>
        <v>9255.1285922900061</v>
      </c>
      <c r="G19" s="68">
        <f t="shared" ca="1" si="3"/>
        <v>3415.4493997999998</v>
      </c>
      <c r="H19" s="68">
        <f t="shared" ca="1" si="3"/>
        <v>7265.1945528699753</v>
      </c>
      <c r="I19" s="68">
        <f t="shared" ca="1" si="3"/>
        <v>3868.1406836799997</v>
      </c>
      <c r="J19" s="68">
        <f t="shared" ca="1" si="3"/>
        <v>0</v>
      </c>
      <c r="K19" s="68">
        <f t="shared" ca="1" si="3"/>
        <v>25001.335766569799</v>
      </c>
      <c r="L19" s="120">
        <f t="shared" ca="1" si="3"/>
        <v>0</v>
      </c>
      <c r="M19" s="87"/>
      <c r="O19" s="59"/>
    </row>
    <row r="20" spans="1:20" ht="15.75" outlineLevel="1">
      <c r="A20" s="14" t="s">
        <v>22</v>
      </c>
      <c r="B20" s="15" t="s">
        <v>23</v>
      </c>
      <c r="C20" s="19">
        <f t="shared" ca="1" si="0"/>
        <v>12112.07047104</v>
      </c>
      <c r="D20" s="20">
        <f t="shared" ca="1" si="2"/>
        <v>7363.64199525</v>
      </c>
      <c r="E20" s="57">
        <v>1203.1586348200001</v>
      </c>
      <c r="F20" s="57">
        <v>4759.6350051899999</v>
      </c>
      <c r="G20" s="57">
        <v>729.78552864000005</v>
      </c>
      <c r="H20" s="57">
        <f ca="1">7363.64199525-F20</f>
        <v>2604.0069900600001</v>
      </c>
      <c r="I20" s="57">
        <v>1324.4337903599999</v>
      </c>
      <c r="J20" s="57">
        <v>0</v>
      </c>
      <c r="K20" s="57">
        <f ca="1">SUM(12112.07047104,-SUM(E20,G20,I20))</f>
        <v>8854.6925172200008</v>
      </c>
      <c r="L20" s="58">
        <v>0</v>
      </c>
      <c r="M20" s="87"/>
      <c r="N20"/>
      <c r="O20"/>
      <c r="P20"/>
      <c r="Q20"/>
    </row>
    <row r="21" spans="1:20" ht="15.75" outlineLevel="1">
      <c r="A21" s="14" t="s">
        <v>24</v>
      </c>
      <c r="B21" s="15" t="s">
        <v>25</v>
      </c>
      <c r="C21" s="19">
        <f t="shared" ca="1" si="0"/>
        <v>0</v>
      </c>
      <c r="D21" s="20">
        <f t="shared" ca="1" si="2"/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f ca="1">SUM(0,-SUM(E21,G21,I21))</f>
        <v>0</v>
      </c>
      <c r="L21" s="58">
        <v>0</v>
      </c>
      <c r="M21" s="87"/>
      <c r="N21"/>
      <c r="O21"/>
      <c r="P21"/>
      <c r="Q21"/>
    </row>
    <row r="22" spans="1:20" ht="36" customHeight="1" outlineLevel="1">
      <c r="A22" s="14" t="s">
        <v>26</v>
      </c>
      <c r="B22" s="15" t="s">
        <v>27</v>
      </c>
      <c r="C22" s="19">
        <f t="shared" ca="1" si="0"/>
        <v>26049.601045449799</v>
      </c>
      <c r="D22" s="20">
        <f t="shared" ca="1" si="2"/>
        <v>9156.6811499099804</v>
      </c>
      <c r="E22" s="72">
        <f t="shared" ref="E22:L22" ca="1" si="4">E23+E24</f>
        <v>4673.5870316199998</v>
      </c>
      <c r="F22" s="72">
        <f t="shared" ca="1" si="4"/>
        <v>4495.4935871000052</v>
      </c>
      <c r="G22" s="72">
        <f t="shared" ca="1" si="4"/>
        <v>2685.6638711599999</v>
      </c>
      <c r="H22" s="72">
        <f t="shared" ca="1" si="4"/>
        <v>4661.1875628099751</v>
      </c>
      <c r="I22" s="72">
        <f t="shared" ca="1" si="4"/>
        <v>2543.7068933199998</v>
      </c>
      <c r="J22" s="72">
        <f t="shared" ca="1" si="4"/>
        <v>0</v>
      </c>
      <c r="K22" s="72">
        <f t="shared" ca="1" si="4"/>
        <v>16146.6432493498</v>
      </c>
      <c r="L22" s="74">
        <f t="shared" ca="1" si="4"/>
        <v>0</v>
      </c>
      <c r="M22" s="87"/>
      <c r="N22"/>
      <c r="O22"/>
      <c r="P22"/>
      <c r="Q22"/>
    </row>
    <row r="23" spans="1:20" ht="36" customHeight="1" outlineLevel="1">
      <c r="A23" s="14" t="s">
        <v>28</v>
      </c>
      <c r="B23" s="15" t="s">
        <v>29</v>
      </c>
      <c r="C23" s="19">
        <f t="shared" ca="1" si="0"/>
        <v>0</v>
      </c>
      <c r="D23" s="20">
        <f t="shared" ca="1" si="2"/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f t="shared" ref="K23:K25" ca="1" si="5">SUM(0,-SUM(E23,G23,I23))</f>
        <v>0</v>
      </c>
      <c r="L23" s="58">
        <v>0</v>
      </c>
      <c r="M23" s="87"/>
      <c r="N23"/>
      <c r="O23"/>
      <c r="P23"/>
      <c r="Q23"/>
    </row>
    <row r="24" spans="1:20" ht="36" customHeight="1">
      <c r="A24" s="14" t="s">
        <v>30</v>
      </c>
      <c r="B24" s="15" t="s">
        <v>31</v>
      </c>
      <c r="C24" s="19">
        <f t="shared" ca="1" si="0"/>
        <v>26049.601045449799</v>
      </c>
      <c r="D24" s="20">
        <f ca="1">SUM(F24,H24,J24,L24)</f>
        <v>9156.6811499099804</v>
      </c>
      <c r="E24" s="57">
        <v>4673.5870316199998</v>
      </c>
      <c r="F24" s="57">
        <v>4495.4935871000052</v>
      </c>
      <c r="G24" s="57">
        <v>2685.6638711599999</v>
      </c>
      <c r="H24" s="57">
        <f ca="1">9156.68114990998-F24</f>
        <v>4661.1875628099751</v>
      </c>
      <c r="I24" s="57">
        <v>2543.7068933199998</v>
      </c>
      <c r="J24" s="57">
        <v>0</v>
      </c>
      <c r="K24" s="57">
        <f ca="1">SUM(26049.6010454498,-SUM(E24,G24,I24))</f>
        <v>16146.6432493498</v>
      </c>
      <c r="L24" s="58">
        <v>0</v>
      </c>
      <c r="M24" s="87"/>
      <c r="N24"/>
      <c r="O24"/>
      <c r="P24"/>
      <c r="Q24"/>
      <c r="R24" s="59"/>
      <c r="S24" s="59"/>
      <c r="T24" s="59"/>
    </row>
    <row r="25" spans="1:20" ht="15.75" outlineLevel="1">
      <c r="A25" s="14" t="s">
        <v>32</v>
      </c>
      <c r="B25" s="15" t="s">
        <v>33</v>
      </c>
      <c r="C25" s="19">
        <f t="shared" ca="1" si="0"/>
        <v>0</v>
      </c>
      <c r="D25" s="20">
        <f t="shared" ca="1" si="2"/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f t="shared" ca="1" si="5"/>
        <v>0</v>
      </c>
      <c r="L25" s="58">
        <v>0</v>
      </c>
      <c r="M25" s="87"/>
      <c r="N25"/>
      <c r="O25"/>
      <c r="P25"/>
      <c r="Q25"/>
      <c r="R25" s="59"/>
      <c r="S25" s="59"/>
      <c r="T25" s="59"/>
    </row>
    <row r="26" spans="1:20" ht="15.75">
      <c r="A26" s="14" t="s">
        <v>34</v>
      </c>
      <c r="B26" s="15" t="s">
        <v>35</v>
      </c>
      <c r="C26" s="19">
        <f t="shared" ca="1" si="0"/>
        <v>17155.4837900001</v>
      </c>
      <c r="D26" s="20">
        <f t="shared" ca="1" si="2"/>
        <v>8038.3516998500099</v>
      </c>
      <c r="E26" s="68">
        <f t="shared" ref="E26:L26" ca="1" si="6">E27+E28+E29</f>
        <v>1712.7221685699999</v>
      </c>
      <c r="F26" s="68">
        <f t="shared" ca="1" si="6"/>
        <v>6174.3134391100002</v>
      </c>
      <c r="G26" s="68">
        <f t="shared" ca="1" si="6"/>
        <v>1057.3968980499999</v>
      </c>
      <c r="H26" s="68">
        <f t="shared" ca="1" si="6"/>
        <v>1864.0382607400097</v>
      </c>
      <c r="I26" s="68">
        <f t="shared" ca="1" si="6"/>
        <v>1907.1938665299999</v>
      </c>
      <c r="J26" s="68">
        <f t="shared" ca="1" si="6"/>
        <v>0</v>
      </c>
      <c r="K26" s="68">
        <f t="shared" ca="1" si="6"/>
        <v>12478.1708568501</v>
      </c>
      <c r="L26" s="120">
        <f t="shared" ca="1" si="6"/>
        <v>0</v>
      </c>
      <c r="M26" s="87"/>
      <c r="N26"/>
      <c r="O26"/>
      <c r="P26"/>
      <c r="Q26"/>
      <c r="R26" s="59"/>
      <c r="S26" s="59"/>
    </row>
    <row r="27" spans="1:20" ht="15.75">
      <c r="A27" s="14" t="s">
        <v>36</v>
      </c>
      <c r="B27" s="15" t="s">
        <v>37</v>
      </c>
      <c r="C27" s="19">
        <f t="shared" ca="1" si="0"/>
        <v>17155.4837900001</v>
      </c>
      <c r="D27" s="20">
        <f t="shared" ca="1" si="2"/>
        <v>8038.3516998500099</v>
      </c>
      <c r="E27" s="57">
        <v>1712.7221685699999</v>
      </c>
      <c r="F27" s="57">
        <v>6174.3134391100002</v>
      </c>
      <c r="G27" s="57">
        <v>1057.3968980499999</v>
      </c>
      <c r="H27" s="57">
        <f ca="1">8038.35169985001-F27</f>
        <v>1864.0382607400097</v>
      </c>
      <c r="I27" s="57">
        <v>1907.1938665299999</v>
      </c>
      <c r="J27" s="57">
        <v>0</v>
      </c>
      <c r="K27" s="57">
        <f ca="1">SUM(17155.4837900001,-SUM(E27,G27,I27))</f>
        <v>12478.1708568501</v>
      </c>
      <c r="L27" s="58">
        <v>0</v>
      </c>
      <c r="M27" s="87"/>
      <c r="N27"/>
      <c r="O27"/>
      <c r="P27"/>
      <c r="Q27"/>
      <c r="R27" s="59"/>
      <c r="S27" s="59"/>
      <c r="T27" s="59"/>
    </row>
    <row r="28" spans="1:20" ht="15.75" outlineLevel="1">
      <c r="A28" s="14" t="s">
        <v>38</v>
      </c>
      <c r="B28" s="15" t="s">
        <v>39</v>
      </c>
      <c r="C28" s="19">
        <f t="shared" ca="1" si="0"/>
        <v>0</v>
      </c>
      <c r="D28" s="20">
        <f t="shared" ca="1" si="2"/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f t="shared" ref="K28:K34" ca="1" si="7">SUM(0,-SUM(E28,G28,I28))</f>
        <v>0</v>
      </c>
      <c r="L28" s="58">
        <v>0</v>
      </c>
      <c r="M28" s="87"/>
      <c r="N28"/>
      <c r="O28"/>
      <c r="P28"/>
      <c r="Q28"/>
      <c r="R28" s="59"/>
      <c r="S28" s="59"/>
    </row>
    <row r="29" spans="1:20" ht="15.75" outlineLevel="1">
      <c r="A29" s="14" t="s">
        <v>40</v>
      </c>
      <c r="B29" s="15" t="s">
        <v>41</v>
      </c>
      <c r="C29" s="19">
        <f t="shared" ca="1" si="0"/>
        <v>0</v>
      </c>
      <c r="D29" s="20">
        <f t="shared" ca="1" si="2"/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f t="shared" ca="1" si="7"/>
        <v>0</v>
      </c>
      <c r="L29" s="58">
        <v>0</v>
      </c>
      <c r="M29" s="87"/>
      <c r="N29"/>
      <c r="O29"/>
      <c r="P29"/>
      <c r="Q29"/>
      <c r="R29" s="59"/>
      <c r="S29" s="59"/>
    </row>
    <row r="30" spans="1:20" ht="15.75">
      <c r="A30" s="14" t="s">
        <v>42</v>
      </c>
      <c r="B30" s="15" t="s">
        <v>43</v>
      </c>
      <c r="C30" s="19">
        <f t="shared" ca="1" si="0"/>
        <v>11123.59731981</v>
      </c>
      <c r="D30" s="20">
        <f t="shared" ca="1" si="2"/>
        <v>5061.3916500799996</v>
      </c>
      <c r="E30" s="57">
        <v>1629.36205978</v>
      </c>
      <c r="F30" s="57">
        <v>3160.6476842699967</v>
      </c>
      <c r="G30" s="57">
        <v>851.82321730000001</v>
      </c>
      <c r="H30" s="57">
        <f ca="1">5061.39165008-F30</f>
        <v>1900.7439658100029</v>
      </c>
      <c r="I30" s="57">
        <v>1132.0854450099998</v>
      </c>
      <c r="J30" s="57">
        <v>0</v>
      </c>
      <c r="K30" s="57">
        <f ca="1">SUM(11123.59731981,-SUM(E30,G30,I30))</f>
        <v>7510.3265977199999</v>
      </c>
      <c r="L30" s="58">
        <v>0</v>
      </c>
      <c r="M30" s="118"/>
      <c r="N30"/>
      <c r="O30"/>
      <c r="P30"/>
      <c r="Q30"/>
      <c r="R30" s="59"/>
      <c r="S30" s="59"/>
      <c r="T30" s="59"/>
    </row>
    <row r="31" spans="1:20" ht="15.75">
      <c r="A31" s="14" t="s">
        <v>44</v>
      </c>
      <c r="B31" s="15" t="s">
        <v>45</v>
      </c>
      <c r="C31" s="19">
        <f t="shared" ca="1" si="0"/>
        <v>5096.53485611</v>
      </c>
      <c r="D31" s="20">
        <f t="shared" ca="1" si="2"/>
        <v>2218.6895285299997</v>
      </c>
      <c r="E31" s="72">
        <f ca="1">822.53096636-E33</f>
        <v>822.53096635999998</v>
      </c>
      <c r="F31" s="72">
        <f ca="1">1098.60015751+F33</f>
        <v>1384.5833544299999</v>
      </c>
      <c r="G31" s="72">
        <f ca="1">198.69005333-G33</f>
        <v>198.69005333000001</v>
      </c>
      <c r="H31" s="72">
        <f ca="1">1531.67785239-F31+H33+F33</f>
        <v>834.10617410000009</v>
      </c>
      <c r="I31" s="72">
        <f ca="1">321.66531221-I33</f>
        <v>321.66531221000002</v>
      </c>
      <c r="J31" s="72">
        <v>0</v>
      </c>
      <c r="K31" s="72">
        <f ca="1">SUM(4803.77885611,K33,-SUM(E31,G31,I31))</f>
        <v>3753.6485242099998</v>
      </c>
      <c r="L31" s="74">
        <v>0</v>
      </c>
      <c r="M31" s="87"/>
      <c r="N31"/>
      <c r="O31"/>
      <c r="P31"/>
      <c r="Q31"/>
    </row>
    <row r="32" spans="1:20" ht="15.75" outlineLevel="1">
      <c r="A32" s="14" t="s">
        <v>46</v>
      </c>
      <c r="B32" s="15" t="s">
        <v>47</v>
      </c>
      <c r="C32" s="19">
        <f t="shared" ca="1" si="0"/>
        <v>0</v>
      </c>
      <c r="D32" s="20">
        <f t="shared" ca="1" si="2"/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f t="shared" ca="1" si="7"/>
        <v>0</v>
      </c>
      <c r="L32" s="58">
        <v>0</v>
      </c>
      <c r="M32" s="87"/>
      <c r="N32"/>
      <c r="O32"/>
      <c r="P32"/>
      <c r="Q32"/>
    </row>
    <row r="33" spans="1:20" ht="30" outlineLevel="1">
      <c r="A33" s="14" t="s">
        <v>82</v>
      </c>
      <c r="B33" s="15" t="s">
        <v>81</v>
      </c>
      <c r="C33" s="19">
        <f t="shared" ref="C33" ca="1" si="8">SUM(E33,G33,I33,K33)</f>
        <v>292.75599999999997</v>
      </c>
      <c r="D33" s="20">
        <f t="shared" ref="D33" ca="1" si="9">SUM(F33,H33,J33,L33)</f>
        <v>687.01167613999996</v>
      </c>
      <c r="E33" s="57">
        <v>0</v>
      </c>
      <c r="F33" s="57">
        <v>285.9831969199999</v>
      </c>
      <c r="G33" s="57">
        <v>0</v>
      </c>
      <c r="H33" s="57">
        <f ca="1">687.01167614-F33</f>
        <v>401.02847922000007</v>
      </c>
      <c r="I33" s="57">
        <v>0</v>
      </c>
      <c r="J33" s="57">
        <v>0</v>
      </c>
      <c r="K33" s="57">
        <f ca="1">SUM(292.756,-SUM(E33,G33,I33))</f>
        <v>292.75599999999997</v>
      </c>
      <c r="L33" s="58">
        <v>0</v>
      </c>
      <c r="M33" s="87"/>
      <c r="N33"/>
      <c r="O33"/>
      <c r="P33"/>
      <c r="Q33"/>
    </row>
    <row r="34" spans="1:20" ht="16.5" outlineLevel="1" thickBot="1">
      <c r="A34" s="25" t="s">
        <v>48</v>
      </c>
      <c r="B34" s="26" t="s">
        <v>49</v>
      </c>
      <c r="C34" s="27">
        <f t="shared" ca="1" si="0"/>
        <v>0</v>
      </c>
      <c r="D34" s="107">
        <f t="shared" ca="1" si="2"/>
        <v>0</v>
      </c>
      <c r="E34" s="98">
        <v>0</v>
      </c>
      <c r="F34" s="98">
        <v>0</v>
      </c>
      <c r="G34" s="98">
        <v>0</v>
      </c>
      <c r="H34" s="98">
        <v>0</v>
      </c>
      <c r="I34" s="98">
        <v>0</v>
      </c>
      <c r="J34" s="98">
        <v>0</v>
      </c>
      <c r="K34" s="98">
        <f t="shared" ca="1" si="7"/>
        <v>0</v>
      </c>
      <c r="L34" s="100">
        <v>0</v>
      </c>
      <c r="M34" s="88"/>
      <c r="N34" s="114"/>
      <c r="O34" s="59"/>
    </row>
    <row r="35" spans="1:20" ht="16.5" customHeight="1">
      <c r="A35" s="32" t="s">
        <v>50</v>
      </c>
      <c r="B35" s="33" t="s">
        <v>51</v>
      </c>
      <c r="C35" s="19">
        <f t="shared" ca="1" si="0"/>
        <v>0</v>
      </c>
      <c r="D35" s="20">
        <f t="shared" ca="1" si="2"/>
        <v>0</v>
      </c>
      <c r="E35" s="34">
        <f t="shared" ref="E35:L35" ca="1" si="10">E36+E39+E40+E41+E42+E43+E44</f>
        <v>0</v>
      </c>
      <c r="F35" s="34">
        <f t="shared" ca="1" si="10"/>
        <v>0</v>
      </c>
      <c r="G35" s="34">
        <f t="shared" ca="1" si="10"/>
        <v>0</v>
      </c>
      <c r="H35" s="34">
        <f t="shared" ca="1" si="10"/>
        <v>0</v>
      </c>
      <c r="I35" s="34">
        <f t="shared" ca="1" si="10"/>
        <v>0</v>
      </c>
      <c r="J35" s="34">
        <f t="shared" ca="1" si="10"/>
        <v>0</v>
      </c>
      <c r="K35" s="34">
        <f t="shared" ca="1" si="10"/>
        <v>0</v>
      </c>
      <c r="L35" s="121">
        <f t="shared" ca="1" si="10"/>
        <v>0</v>
      </c>
      <c r="M35" s="96"/>
      <c r="N35" s="114"/>
      <c r="O35" s="59"/>
    </row>
    <row r="36" spans="1:20" ht="16.5" customHeight="1">
      <c r="A36" s="14" t="s">
        <v>52</v>
      </c>
      <c r="B36" s="15" t="s">
        <v>53</v>
      </c>
      <c r="C36" s="19">
        <f t="shared" ca="1" si="0"/>
        <v>0</v>
      </c>
      <c r="D36" s="20">
        <f t="shared" ca="1" si="2"/>
        <v>0</v>
      </c>
      <c r="E36" s="72">
        <f t="shared" ref="E36:L36" ca="1" si="11">E37+E38</f>
        <v>0</v>
      </c>
      <c r="F36" s="72">
        <f t="shared" ca="1" si="11"/>
        <v>0</v>
      </c>
      <c r="G36" s="72">
        <f t="shared" ca="1" si="11"/>
        <v>0</v>
      </c>
      <c r="H36" s="72">
        <f t="shared" ca="1" si="11"/>
        <v>0</v>
      </c>
      <c r="I36" s="72">
        <f t="shared" ca="1" si="11"/>
        <v>0</v>
      </c>
      <c r="J36" s="72">
        <f t="shared" ca="1" si="11"/>
        <v>0</v>
      </c>
      <c r="K36" s="72">
        <f t="shared" ca="1" si="11"/>
        <v>0</v>
      </c>
      <c r="L36" s="74">
        <f t="shared" ca="1" si="11"/>
        <v>0</v>
      </c>
      <c r="M36" s="87"/>
      <c r="N36" s="114"/>
      <c r="O36" s="59"/>
      <c r="P36" s="59"/>
      <c r="S36" s="59"/>
      <c r="T36" s="59"/>
    </row>
    <row r="37" spans="1:20" ht="16.5" customHeight="1">
      <c r="A37" s="76" t="s">
        <v>74</v>
      </c>
      <c r="B37" s="77" t="s">
        <v>80</v>
      </c>
      <c r="C37" s="19">
        <f t="shared" ca="1" si="0"/>
        <v>0</v>
      </c>
      <c r="D37" s="20">
        <f t="shared" ca="1" si="2"/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f t="shared" ref="K37:K44" ca="1" si="12">SUM(0,-SUM(E37,G37,I37))</f>
        <v>0</v>
      </c>
      <c r="L37" s="58">
        <v>0</v>
      </c>
      <c r="M37" s="87"/>
      <c r="N37" s="114"/>
      <c r="O37" s="59"/>
    </row>
    <row r="38" spans="1:20" ht="15.75">
      <c r="A38" s="76" t="s">
        <v>75</v>
      </c>
      <c r="B38" s="77" t="s">
        <v>73</v>
      </c>
      <c r="C38" s="19">
        <f t="shared" ca="1" si="0"/>
        <v>0</v>
      </c>
      <c r="D38" s="20">
        <f t="shared" ca="1" si="2"/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f t="shared" ca="1" si="12"/>
        <v>0</v>
      </c>
      <c r="L38" s="58">
        <v>0</v>
      </c>
      <c r="M38" s="87"/>
      <c r="N38" s="114"/>
      <c r="O38" s="59"/>
      <c r="S38" s="59"/>
      <c r="T38" s="59"/>
    </row>
    <row r="39" spans="1:20" ht="16.5" customHeight="1" outlineLevel="1">
      <c r="A39" s="14" t="s">
        <v>54</v>
      </c>
      <c r="B39" s="15" t="s">
        <v>55</v>
      </c>
      <c r="C39" s="19">
        <f t="shared" ca="1" si="0"/>
        <v>0</v>
      </c>
      <c r="D39" s="20">
        <f t="shared" ca="1" si="2"/>
        <v>0</v>
      </c>
      <c r="E39" s="57">
        <v>0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f t="shared" ca="1" si="12"/>
        <v>0</v>
      </c>
      <c r="L39" s="58">
        <v>0</v>
      </c>
      <c r="M39" s="87"/>
      <c r="N39" s="114"/>
      <c r="O39" s="59"/>
    </row>
    <row r="40" spans="1:20" ht="16.5" customHeight="1" outlineLevel="1">
      <c r="A40" s="14" t="s">
        <v>56</v>
      </c>
      <c r="B40" s="15" t="s">
        <v>57</v>
      </c>
      <c r="C40" s="19">
        <f t="shared" ca="1" si="0"/>
        <v>0</v>
      </c>
      <c r="D40" s="20">
        <f t="shared" ca="1" si="2"/>
        <v>0</v>
      </c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v>0</v>
      </c>
      <c r="K40" s="57">
        <f t="shared" ca="1" si="12"/>
        <v>0</v>
      </c>
      <c r="L40" s="58">
        <v>0</v>
      </c>
      <c r="M40" s="87"/>
      <c r="N40" s="114"/>
      <c r="O40" s="59"/>
    </row>
    <row r="41" spans="1:20" ht="15.75" outlineLevel="1">
      <c r="A41" s="14" t="s">
        <v>58</v>
      </c>
      <c r="B41" s="15" t="s">
        <v>59</v>
      </c>
      <c r="C41" s="19">
        <f t="shared" ca="1" si="0"/>
        <v>0</v>
      </c>
      <c r="D41" s="20">
        <f t="shared" ca="1" si="2"/>
        <v>0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v>0</v>
      </c>
      <c r="K41" s="57">
        <f t="shared" ca="1" si="12"/>
        <v>0</v>
      </c>
      <c r="L41" s="58">
        <v>0</v>
      </c>
      <c r="M41" s="87"/>
      <c r="N41" s="114"/>
      <c r="O41" s="59"/>
    </row>
    <row r="42" spans="1:20" ht="15.75" outlineLevel="1">
      <c r="A42" s="14" t="s">
        <v>60</v>
      </c>
      <c r="B42" s="15" t="s">
        <v>61</v>
      </c>
      <c r="C42" s="19">
        <f t="shared" ca="1" si="0"/>
        <v>0</v>
      </c>
      <c r="D42" s="20">
        <f t="shared" ca="1" si="2"/>
        <v>0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f t="shared" ca="1" si="12"/>
        <v>0</v>
      </c>
      <c r="L42" s="58">
        <v>0</v>
      </c>
      <c r="M42" s="87"/>
      <c r="N42" s="114"/>
      <c r="O42" s="59"/>
    </row>
    <row r="43" spans="1:20" ht="16.5" customHeight="1" outlineLevel="1">
      <c r="A43" s="14" t="s">
        <v>62</v>
      </c>
      <c r="B43" s="15" t="s">
        <v>63</v>
      </c>
      <c r="C43" s="19">
        <f t="shared" ca="1" si="0"/>
        <v>0</v>
      </c>
      <c r="D43" s="20">
        <f t="shared" ca="1" si="2"/>
        <v>0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</v>
      </c>
      <c r="K43" s="57">
        <f t="shared" ca="1" si="12"/>
        <v>0</v>
      </c>
      <c r="L43" s="58">
        <v>0</v>
      </c>
      <c r="M43" s="87"/>
      <c r="N43" s="114"/>
      <c r="O43" s="69"/>
      <c r="P43" s="69"/>
      <c r="Q43" s="69"/>
      <c r="R43" s="69"/>
      <c r="S43" s="69"/>
      <c r="T43" s="59"/>
    </row>
    <row r="44" spans="1:20" ht="16.5" customHeight="1" thickBot="1">
      <c r="A44" s="25" t="s">
        <v>64</v>
      </c>
      <c r="B44" s="26" t="s">
        <v>71</v>
      </c>
      <c r="C44" s="19">
        <f t="shared" ca="1" si="0"/>
        <v>0</v>
      </c>
      <c r="D44" s="20">
        <f t="shared" ca="1" si="2"/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f t="shared" ca="1" si="12"/>
        <v>0</v>
      </c>
      <c r="L44" s="58">
        <v>0</v>
      </c>
      <c r="M44" s="88"/>
      <c r="N44" s="114"/>
      <c r="O44" s="59"/>
    </row>
    <row r="45" spans="1:20" ht="16.5" thickBot="1">
      <c r="A45" s="109"/>
      <c r="B45" s="110" t="s">
        <v>65</v>
      </c>
      <c r="C45" s="111">
        <f t="shared" ca="1" si="0"/>
        <v>71537.287482409898</v>
      </c>
      <c r="D45" s="112">
        <f ca="1">SUM(F45,H45,J45,L45)</f>
        <v>31838.75602361999</v>
      </c>
      <c r="E45" s="112">
        <f t="shared" ref="E45:I45" ca="1" si="13">E35+E18</f>
        <v>10041.36086115</v>
      </c>
      <c r="F45" s="112">
        <f t="shared" ca="1" si="13"/>
        <v>19974.673070100001</v>
      </c>
      <c r="G45" s="112">
        <f t="shared" ca="1" si="13"/>
        <v>5523.3595684799993</v>
      </c>
      <c r="H45" s="112">
        <f t="shared" ca="1" si="13"/>
        <v>11864.082953519988</v>
      </c>
      <c r="I45" s="112">
        <f t="shared" ca="1" si="13"/>
        <v>7229.0853074299994</v>
      </c>
      <c r="J45" s="112">
        <f ca="1">J35+J18</f>
        <v>0</v>
      </c>
      <c r="K45" s="112">
        <f t="shared" ref="K45" ca="1" si="14">K35+K18</f>
        <v>48743.481745349898</v>
      </c>
      <c r="L45" s="122">
        <f t="shared" ref="L45" ca="1" si="15">L35+L18</f>
        <v>0</v>
      </c>
      <c r="M45" s="119"/>
      <c r="N45" s="114"/>
      <c r="O45" s="114"/>
      <c r="P45" s="114"/>
      <c r="Q45" s="114"/>
      <c r="R45" s="114"/>
      <c r="S45" s="114"/>
      <c r="T45" s="114"/>
    </row>
    <row r="47" spans="1:20">
      <c r="A47" s="47" t="s">
        <v>69</v>
      </c>
      <c r="L47" s="115"/>
      <c r="N47" s="114"/>
    </row>
    <row r="48" spans="1:20">
      <c r="A48" s="47" t="s">
        <v>70</v>
      </c>
      <c r="L48" s="115"/>
      <c r="N48" s="114"/>
    </row>
    <row r="49" spans="6:6">
      <c r="F49" s="62"/>
    </row>
  </sheetData>
  <mergeCells count="10">
    <mergeCell ref="A5:M5"/>
    <mergeCell ref="A15:A17"/>
    <mergeCell ref="B15:B17"/>
    <mergeCell ref="C15:L15"/>
    <mergeCell ref="M15:M17"/>
    <mergeCell ref="C16:D16"/>
    <mergeCell ref="E16:F16"/>
    <mergeCell ref="G16:H16"/>
    <mergeCell ref="I16:J16"/>
    <mergeCell ref="K16:L16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P51"/>
  <sheetViews>
    <sheetView view="pageBreakPreview" zoomScale="55" zoomScaleNormal="60" zoomScaleSheetLayoutView="55" workbookViewId="0">
      <selection activeCell="D45" sqref="D45"/>
    </sheetView>
  </sheetViews>
  <sheetFormatPr defaultRowHeight="15" outlineLevelRow="1"/>
  <cols>
    <col min="1" max="1" width="9.140625" style="1"/>
    <col min="2" max="2" width="63.140625" style="1" customWidth="1"/>
    <col min="3" max="3" width="18.5703125" style="1" customWidth="1"/>
    <col min="4" max="4" width="18.5703125" style="59" customWidth="1"/>
    <col min="5" max="12" width="14.7109375" style="1" customWidth="1"/>
    <col min="13" max="13" width="46.85546875" style="84" customWidth="1"/>
    <col min="14" max="14" width="11.5703125" style="1" bestFit="1" customWidth="1"/>
    <col min="15" max="15" width="13" style="1" customWidth="1"/>
    <col min="16" max="16" width="13.5703125" style="1" customWidth="1"/>
    <col min="17" max="16384" width="9.140625" style="1"/>
  </cols>
  <sheetData>
    <row r="1" spans="1:13">
      <c r="M1" s="83" t="s">
        <v>0</v>
      </c>
    </row>
    <row r="2" spans="1:13">
      <c r="M2" s="83" t="s">
        <v>1</v>
      </c>
    </row>
    <row r="3" spans="1:13">
      <c r="M3" s="83" t="s">
        <v>2</v>
      </c>
    </row>
    <row r="4" spans="1:13">
      <c r="M4" s="83"/>
    </row>
    <row r="5" spans="1:13" ht="15.75">
      <c r="A5" s="123" t="str">
        <f ca="1">'Приложение 8'!A5:M5&amp;" (Московская область)"</f>
        <v>Отчет об источниках финансирования инвестиционной программы ПАО "Россети Московский регион" за 2 квартал 2025г., млн. рублей (Московская область)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</row>
    <row r="6" spans="1:13" ht="15.75">
      <c r="A6" s="4"/>
      <c r="B6" s="4"/>
      <c r="C6" s="4"/>
      <c r="D6" s="79"/>
      <c r="E6" s="4"/>
      <c r="F6" s="4"/>
      <c r="G6" s="4"/>
      <c r="H6" s="4"/>
      <c r="I6" s="4"/>
      <c r="J6" s="4"/>
      <c r="K6" s="4"/>
      <c r="L6" s="4"/>
      <c r="M6" s="2" t="s">
        <v>3</v>
      </c>
    </row>
    <row r="7" spans="1:13">
      <c r="M7" s="2" t="s">
        <v>77</v>
      </c>
    </row>
    <row r="8" spans="1:13">
      <c r="M8" s="2" t="s">
        <v>78</v>
      </c>
    </row>
    <row r="9" spans="1:13">
      <c r="E9" s="59"/>
      <c r="M9" s="2"/>
    </row>
    <row r="10" spans="1:13" ht="33" customHeight="1">
      <c r="F10" s="59"/>
      <c r="H10" s="59"/>
      <c r="M10" s="95" t="s">
        <v>79</v>
      </c>
    </row>
    <row r="11" spans="1:13" ht="30" customHeight="1">
      <c r="F11" s="59"/>
      <c r="G11" s="59"/>
      <c r="M11" s="2" t="str">
        <f ca="1">'Приложение 8'!M11</f>
        <v>«______» _________________ 2025 года</v>
      </c>
    </row>
    <row r="12" spans="1:13">
      <c r="M12" s="2" t="s">
        <v>5</v>
      </c>
    </row>
    <row r="13" spans="1:13" ht="15.75">
      <c r="C13" s="48"/>
      <c r="D13" s="80"/>
      <c r="E13" s="48"/>
      <c r="F13" s="49"/>
      <c r="G13" s="49"/>
      <c r="H13" s="49"/>
      <c r="I13" s="49"/>
      <c r="J13" s="49"/>
      <c r="K13" s="48"/>
      <c r="L13" s="48"/>
    </row>
    <row r="14" spans="1:13" ht="16.5" thickBot="1">
      <c r="B14" s="50"/>
      <c r="C14" s="48"/>
      <c r="D14" s="80"/>
      <c r="E14" s="48"/>
      <c r="F14" s="48"/>
      <c r="G14" s="48"/>
      <c r="H14" s="48"/>
      <c r="I14" s="48"/>
      <c r="J14" s="48"/>
      <c r="K14" s="48"/>
      <c r="L14" s="48"/>
    </row>
    <row r="15" spans="1:13" ht="15.75">
      <c r="A15" s="125" t="s">
        <v>6</v>
      </c>
      <c r="B15" s="125" t="s">
        <v>7</v>
      </c>
      <c r="C15" s="150" t="s">
        <v>8</v>
      </c>
      <c r="D15" s="138"/>
      <c r="E15" s="138"/>
      <c r="F15" s="138"/>
      <c r="G15" s="138"/>
      <c r="H15" s="138"/>
      <c r="I15" s="138"/>
      <c r="J15" s="138"/>
      <c r="K15" s="138"/>
      <c r="L15" s="139"/>
      <c r="M15" s="131" t="s">
        <v>9</v>
      </c>
    </row>
    <row r="16" spans="1:13" ht="15.75">
      <c r="A16" s="126"/>
      <c r="B16" s="126"/>
      <c r="C16" s="151" t="s">
        <v>10</v>
      </c>
      <c r="D16" s="141"/>
      <c r="E16" s="141" t="s">
        <v>11</v>
      </c>
      <c r="F16" s="141"/>
      <c r="G16" s="141" t="s">
        <v>12</v>
      </c>
      <c r="H16" s="141"/>
      <c r="I16" s="141" t="s">
        <v>13</v>
      </c>
      <c r="J16" s="141"/>
      <c r="K16" s="141" t="s">
        <v>14</v>
      </c>
      <c r="L16" s="142"/>
      <c r="M16" s="132"/>
    </row>
    <row r="17" spans="1:16" ht="16.5" thickBot="1">
      <c r="A17" s="127"/>
      <c r="B17" s="127"/>
      <c r="C17" s="97" t="s">
        <v>15</v>
      </c>
      <c r="D17" s="81" t="s">
        <v>16</v>
      </c>
      <c r="E17" s="6" t="s">
        <v>17</v>
      </c>
      <c r="F17" s="6" t="s">
        <v>18</v>
      </c>
      <c r="G17" s="6" t="s">
        <v>17</v>
      </c>
      <c r="H17" s="6" t="s">
        <v>18</v>
      </c>
      <c r="I17" s="6" t="s">
        <v>17</v>
      </c>
      <c r="J17" s="6" t="s">
        <v>18</v>
      </c>
      <c r="K17" s="6" t="s">
        <v>17</v>
      </c>
      <c r="L17" s="7" t="s">
        <v>18</v>
      </c>
      <c r="M17" s="133"/>
    </row>
    <row r="18" spans="1:16" ht="15.75">
      <c r="A18" s="8">
        <v>1</v>
      </c>
      <c r="B18" s="9" t="s">
        <v>19</v>
      </c>
      <c r="C18" s="10">
        <f t="shared" ref="C18:C45" ca="1" si="0">SUM(E18,G18,I18,K18)</f>
        <v>43778.626883100107</v>
      </c>
      <c r="D18" s="11">
        <f t="shared" ref="D18:D45" ca="1" si="1">SUM(F18,H18,J18,L18)</f>
        <v>30186.62908517</v>
      </c>
      <c r="E18" s="11">
        <f t="shared" ref="E18:L18" ca="1" si="2">E19+E26+E30+E31+E34</f>
        <v>11339.56716887</v>
      </c>
      <c r="F18" s="11">
        <f t="shared" ca="1" si="2"/>
        <v>17363.687044349997</v>
      </c>
      <c r="G18" s="11">
        <f t="shared" ca="1" si="2"/>
        <v>8126.0715396199994</v>
      </c>
      <c r="H18" s="11">
        <f t="shared" ca="1" si="2"/>
        <v>12822.942040820002</v>
      </c>
      <c r="I18" s="11">
        <f t="shared" ca="1" si="2"/>
        <v>6962.33655404</v>
      </c>
      <c r="J18" s="11">
        <f t="shared" ca="1" si="2"/>
        <v>0</v>
      </c>
      <c r="K18" s="11">
        <f t="shared" ca="1" si="2"/>
        <v>17350.651620570112</v>
      </c>
      <c r="L18" s="12">
        <f t="shared" ca="1" si="2"/>
        <v>0</v>
      </c>
      <c r="M18" s="13"/>
    </row>
    <row r="19" spans="1:16" ht="15.75" outlineLevel="1">
      <c r="A19" s="14" t="s">
        <v>20</v>
      </c>
      <c r="B19" s="15" t="s">
        <v>21</v>
      </c>
      <c r="C19" s="19">
        <f t="shared" ca="1" si="0"/>
        <v>17867.211936700009</v>
      </c>
      <c r="D19" s="20">
        <f t="shared" ca="1" si="1"/>
        <v>12648.855866989981</v>
      </c>
      <c r="E19" s="68">
        <f t="shared" ref="E19:L19" ca="1" si="3">E20+E22+E21+E25</f>
        <v>5628.3850654999997</v>
      </c>
      <c r="F19" s="68">
        <f t="shared" ca="1" si="3"/>
        <v>10542.14600035</v>
      </c>
      <c r="G19" s="68">
        <f t="shared" ca="1" si="3"/>
        <v>2698.3661023700001</v>
      </c>
      <c r="H19" s="68">
        <f t="shared" ca="1" si="3"/>
        <v>2106.7098666399811</v>
      </c>
      <c r="I19" s="68">
        <f t="shared" ca="1" si="3"/>
        <v>2815.3775695200002</v>
      </c>
      <c r="J19" s="68">
        <f t="shared" ca="1" si="3"/>
        <v>0</v>
      </c>
      <c r="K19" s="68">
        <f t="shared" ca="1" si="3"/>
        <v>6725.0831993100101</v>
      </c>
      <c r="L19" s="120">
        <f t="shared" ca="1" si="3"/>
        <v>0</v>
      </c>
      <c r="M19" s="87"/>
    </row>
    <row r="20" spans="1:16" ht="15.75" outlineLevel="1">
      <c r="A20" s="14" t="s">
        <v>22</v>
      </c>
      <c r="B20" s="15" t="s">
        <v>23</v>
      </c>
      <c r="C20" s="19">
        <f t="shared" ca="1" si="0"/>
        <v>9906.7309999999998</v>
      </c>
      <c r="D20" s="20">
        <f t="shared" ca="1" si="1"/>
        <v>9906.7309999999998</v>
      </c>
      <c r="E20" s="57">
        <v>2576.66252755</v>
      </c>
      <c r="F20" s="57">
        <v>8980.3668980999973</v>
      </c>
      <c r="G20" s="57">
        <v>1421.0820389200001</v>
      </c>
      <c r="H20" s="57">
        <f ca="1">9906.731-F20</f>
        <v>926.36410190000242</v>
      </c>
      <c r="I20" s="57">
        <v>1600.83956517</v>
      </c>
      <c r="J20" s="57">
        <v>0</v>
      </c>
      <c r="K20" s="57">
        <f ca="1">SUM(9906.731,-SUM(E20,G20,I20))</f>
        <v>4308.1468683599996</v>
      </c>
      <c r="L20" s="58">
        <v>0</v>
      </c>
      <c r="M20" s="87"/>
    </row>
    <row r="21" spans="1:16" ht="15.75" outlineLevel="1">
      <c r="A21" s="14" t="s">
        <v>24</v>
      </c>
      <c r="B21" s="15" t="s">
        <v>25</v>
      </c>
      <c r="C21" s="19">
        <f t="shared" ca="1" si="0"/>
        <v>0</v>
      </c>
      <c r="D21" s="20">
        <f t="shared" ca="1" si="1"/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f ca="1">SUM(0,-SUM(E21,G21,I21))</f>
        <v>0</v>
      </c>
      <c r="L21" s="58">
        <v>0</v>
      </c>
      <c r="M21" s="87"/>
    </row>
    <row r="22" spans="1:16" ht="36" customHeight="1" outlineLevel="1">
      <c r="A22" s="14" t="s">
        <v>26</v>
      </c>
      <c r="B22" s="15" t="s">
        <v>27</v>
      </c>
      <c r="C22" s="19">
        <f t="shared" ca="1" si="0"/>
        <v>7960.4809367000098</v>
      </c>
      <c r="D22" s="20">
        <f t="shared" ca="1" si="1"/>
        <v>2742.1248669899801</v>
      </c>
      <c r="E22" s="72">
        <f t="shared" ref="E22:L22" ca="1" si="4">E23+E24</f>
        <v>3051.7225379499996</v>
      </c>
      <c r="F22" s="72">
        <f t="shared" ca="1" si="4"/>
        <v>1561.7791022500014</v>
      </c>
      <c r="G22" s="72">
        <f t="shared" ca="1" si="4"/>
        <v>1277.2840634500001</v>
      </c>
      <c r="H22" s="72">
        <f t="shared" ca="1" si="4"/>
        <v>1180.3457647399787</v>
      </c>
      <c r="I22" s="72">
        <f t="shared" ca="1" si="4"/>
        <v>1214.5380043500002</v>
      </c>
      <c r="J22" s="72">
        <f t="shared" ca="1" si="4"/>
        <v>0</v>
      </c>
      <c r="K22" s="72">
        <f t="shared" ca="1" si="4"/>
        <v>2416.9363309500104</v>
      </c>
      <c r="L22" s="74">
        <f t="shared" ca="1" si="4"/>
        <v>0</v>
      </c>
      <c r="M22" s="87"/>
    </row>
    <row r="23" spans="1:16" ht="36" customHeight="1" outlineLevel="1">
      <c r="A23" s="14" t="s">
        <v>28</v>
      </c>
      <c r="B23" s="15" t="s">
        <v>29</v>
      </c>
      <c r="C23" s="19">
        <f t="shared" ca="1" si="0"/>
        <v>0</v>
      </c>
      <c r="D23" s="20">
        <f t="shared" ca="1" si="1"/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f t="shared" ref="K23:K25" ca="1" si="5">SUM(0,-SUM(E23,G23,I23))</f>
        <v>0</v>
      </c>
      <c r="L23" s="58">
        <v>0</v>
      </c>
      <c r="M23" s="87"/>
    </row>
    <row r="24" spans="1:16" ht="36" customHeight="1">
      <c r="A24" s="14" t="s">
        <v>30</v>
      </c>
      <c r="B24" s="15" t="s">
        <v>31</v>
      </c>
      <c r="C24" s="19">
        <f t="shared" ca="1" si="0"/>
        <v>7960.4809367000098</v>
      </c>
      <c r="D24" s="20">
        <f t="shared" ca="1" si="1"/>
        <v>2742.1248669899801</v>
      </c>
      <c r="E24" s="57">
        <v>3051.7225379499996</v>
      </c>
      <c r="F24" s="57">
        <v>1561.7791022500014</v>
      </c>
      <c r="G24" s="57">
        <v>1277.2840634500001</v>
      </c>
      <c r="H24" s="57">
        <f ca="1">2742.12486698998-F24</f>
        <v>1180.3457647399787</v>
      </c>
      <c r="I24" s="57">
        <v>1214.5380043500002</v>
      </c>
      <c r="J24" s="57">
        <v>0</v>
      </c>
      <c r="K24" s="57">
        <f ca="1">SUM(7960.48093670001,-SUM(E24,G24,I24))</f>
        <v>2416.9363309500104</v>
      </c>
      <c r="L24" s="58">
        <v>0</v>
      </c>
      <c r="M24" s="87"/>
      <c r="N24" s="59"/>
      <c r="O24" s="59"/>
      <c r="P24" s="59"/>
    </row>
    <row r="25" spans="1:16" ht="15.75" outlineLevel="1">
      <c r="A25" s="14" t="s">
        <v>32</v>
      </c>
      <c r="B25" s="15" t="s">
        <v>33</v>
      </c>
      <c r="C25" s="19">
        <f t="shared" ca="1" si="0"/>
        <v>0</v>
      </c>
      <c r="D25" s="20">
        <f t="shared" ca="1" si="1"/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f t="shared" ca="1" si="5"/>
        <v>0</v>
      </c>
      <c r="L25" s="58">
        <v>0</v>
      </c>
      <c r="M25" s="87"/>
      <c r="N25" s="59"/>
      <c r="O25" s="59"/>
      <c r="P25" s="59"/>
    </row>
    <row r="26" spans="1:16" ht="15.75">
      <c r="A26" s="14" t="s">
        <v>34</v>
      </c>
      <c r="B26" s="15" t="s">
        <v>35</v>
      </c>
      <c r="C26" s="19">
        <f t="shared" ca="1" si="0"/>
        <v>14134.2975914701</v>
      </c>
      <c r="D26" s="20">
        <f t="shared" ca="1" si="1"/>
        <v>9310.1758116900201</v>
      </c>
      <c r="E26" s="68">
        <f t="shared" ref="E26:L26" ca="1" si="6">E27+E28+E29</f>
        <v>3470.1392882800001</v>
      </c>
      <c r="F26" s="68">
        <f t="shared" ca="1" si="6"/>
        <v>3840.4546293299968</v>
      </c>
      <c r="G26" s="68">
        <f t="shared" ca="1" si="6"/>
        <v>2848.76273752</v>
      </c>
      <c r="H26" s="68">
        <f t="shared" ca="1" si="6"/>
        <v>5469.7211823600228</v>
      </c>
      <c r="I26" s="68">
        <f t="shared" ca="1" si="6"/>
        <v>2526.7506413300002</v>
      </c>
      <c r="J26" s="68">
        <f t="shared" ca="1" si="6"/>
        <v>0</v>
      </c>
      <c r="K26" s="68">
        <f t="shared" ca="1" si="6"/>
        <v>5288.6449243401003</v>
      </c>
      <c r="L26" s="120">
        <f t="shared" ca="1" si="6"/>
        <v>0</v>
      </c>
      <c r="M26" s="87"/>
      <c r="N26" s="59"/>
      <c r="O26" s="59"/>
    </row>
    <row r="27" spans="1:16" ht="15.75">
      <c r="A27" s="14" t="s">
        <v>36</v>
      </c>
      <c r="B27" s="15" t="s">
        <v>37</v>
      </c>
      <c r="C27" s="19">
        <f t="shared" ca="1" si="0"/>
        <v>14134.2975914701</v>
      </c>
      <c r="D27" s="20">
        <f t="shared" ca="1" si="1"/>
        <v>9310.1758116900201</v>
      </c>
      <c r="E27" s="57">
        <v>3470.1392882800001</v>
      </c>
      <c r="F27" s="57">
        <v>3840.4546293299968</v>
      </c>
      <c r="G27" s="57">
        <v>2848.76273752</v>
      </c>
      <c r="H27" s="57">
        <f ca="1">9310.17581169002-F27</f>
        <v>5469.7211823600228</v>
      </c>
      <c r="I27" s="57">
        <v>2526.7506413300002</v>
      </c>
      <c r="J27" s="57">
        <v>0</v>
      </c>
      <c r="K27" s="57">
        <f ca="1">SUM(14134.2975914701,-SUM(E27,G27,I27))</f>
        <v>5288.6449243401003</v>
      </c>
      <c r="L27" s="58">
        <v>0</v>
      </c>
      <c r="M27" s="87"/>
      <c r="N27" s="59"/>
      <c r="O27" s="59"/>
      <c r="P27" s="59"/>
    </row>
    <row r="28" spans="1:16" ht="15.75" outlineLevel="1">
      <c r="A28" s="14" t="s">
        <v>38</v>
      </c>
      <c r="B28" s="15" t="s">
        <v>39</v>
      </c>
      <c r="C28" s="19">
        <f t="shared" ca="1" si="0"/>
        <v>0</v>
      </c>
      <c r="D28" s="20">
        <f t="shared" ca="1" si="1"/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f t="shared" ref="K28:K34" ca="1" si="7">SUM(0,-SUM(E28,G28,I28))</f>
        <v>0</v>
      </c>
      <c r="L28" s="58">
        <v>0</v>
      </c>
      <c r="M28" s="87"/>
      <c r="N28" s="59"/>
      <c r="O28" s="59"/>
    </row>
    <row r="29" spans="1:16" ht="15.75" outlineLevel="1">
      <c r="A29" s="14" t="s">
        <v>40</v>
      </c>
      <c r="B29" s="15" t="s">
        <v>41</v>
      </c>
      <c r="C29" s="19">
        <f t="shared" ca="1" si="0"/>
        <v>0</v>
      </c>
      <c r="D29" s="20">
        <f t="shared" ca="1" si="1"/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f t="shared" ca="1" si="7"/>
        <v>0</v>
      </c>
      <c r="L29" s="58">
        <v>0</v>
      </c>
      <c r="M29" s="87"/>
      <c r="N29" s="59"/>
      <c r="O29" s="59"/>
    </row>
    <row r="30" spans="1:16" ht="15.75">
      <c r="A30" s="14" t="s">
        <v>42</v>
      </c>
      <c r="B30" s="15" t="s">
        <v>43</v>
      </c>
      <c r="C30" s="19">
        <f t="shared" ca="1" si="0"/>
        <v>7606.0133749099996</v>
      </c>
      <c r="D30" s="20">
        <f t="shared" ca="1" si="1"/>
        <v>4988.2402345</v>
      </c>
      <c r="E30" s="57">
        <v>1910.1631229499999</v>
      </c>
      <c r="F30" s="57">
        <v>2621.1997208600005</v>
      </c>
      <c r="G30" s="57">
        <v>1356.54434169</v>
      </c>
      <c r="H30" s="57">
        <f ca="1">4988.2402345-F30</f>
        <v>2367.0405136399995</v>
      </c>
      <c r="I30" s="57">
        <v>1179.6243628899999</v>
      </c>
      <c r="J30" s="57">
        <v>0</v>
      </c>
      <c r="K30" s="57">
        <f ca="1">SUM(7606.01337491,-SUM(E30,G30,I30))</f>
        <v>3159.6815473799998</v>
      </c>
      <c r="L30" s="58">
        <v>0</v>
      </c>
      <c r="M30" s="87"/>
      <c r="N30" s="59"/>
      <c r="O30" s="59"/>
      <c r="P30" s="59"/>
    </row>
    <row r="31" spans="1:16" ht="15.75">
      <c r="A31" s="14" t="s">
        <v>44</v>
      </c>
      <c r="B31" s="15" t="s">
        <v>45</v>
      </c>
      <c r="C31" s="19">
        <f t="shared" ca="1" si="0"/>
        <v>4171.1039800199997</v>
      </c>
      <c r="D31" s="20">
        <f t="shared" ca="1" si="1"/>
        <v>3239.3571719900001</v>
      </c>
      <c r="E31" s="72">
        <v>330.87969213999997</v>
      </c>
      <c r="F31" s="72">
        <v>359.88669381</v>
      </c>
      <c r="G31" s="72">
        <v>1222.3983580400002</v>
      </c>
      <c r="H31" s="72">
        <f ca="1">3239.35717199-F31</f>
        <v>2879.4704781800001</v>
      </c>
      <c r="I31" s="72">
        <v>440.58398030000001</v>
      </c>
      <c r="J31" s="72">
        <v>0</v>
      </c>
      <c r="K31" s="72">
        <f ca="1">SUM(4171.10398002,-SUM(E31,G31,I31))</f>
        <v>2177.2419495399995</v>
      </c>
      <c r="L31" s="74">
        <v>0</v>
      </c>
      <c r="M31" s="87"/>
    </row>
    <row r="32" spans="1:16" ht="15.75" outlineLevel="1">
      <c r="A32" s="14" t="s">
        <v>46</v>
      </c>
      <c r="B32" s="15" t="s">
        <v>47</v>
      </c>
      <c r="C32" s="19">
        <f t="shared" ca="1" si="0"/>
        <v>0</v>
      </c>
      <c r="D32" s="20">
        <f t="shared" ca="1" si="1"/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f t="shared" ca="1" si="7"/>
        <v>0</v>
      </c>
      <c r="L32" s="58">
        <v>0</v>
      </c>
      <c r="M32" s="87"/>
    </row>
    <row r="33" spans="1:16" ht="30" outlineLevel="1">
      <c r="A33" s="14" t="s">
        <v>82</v>
      </c>
      <c r="B33" s="15" t="s">
        <v>81</v>
      </c>
      <c r="C33" s="19">
        <f t="shared" ref="C33" ca="1" si="8">SUM(E33,G33,I33,K33)</f>
        <v>0</v>
      </c>
      <c r="D33" s="20">
        <f t="shared" ref="D33" ca="1" si="9">SUM(F33,H33,J33,L33)</f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f t="shared" ca="1" si="7"/>
        <v>0</v>
      </c>
      <c r="L33" s="58">
        <v>0</v>
      </c>
      <c r="M33" s="87"/>
    </row>
    <row r="34" spans="1:16" ht="16.5" outlineLevel="1" thickBot="1">
      <c r="A34" s="25" t="s">
        <v>48</v>
      </c>
      <c r="B34" s="26" t="s">
        <v>49</v>
      </c>
      <c r="C34" s="27">
        <f t="shared" ca="1" si="0"/>
        <v>0</v>
      </c>
      <c r="D34" s="107">
        <f t="shared" ca="1" si="1"/>
        <v>0</v>
      </c>
      <c r="E34" s="98">
        <v>0</v>
      </c>
      <c r="F34" s="98">
        <v>0</v>
      </c>
      <c r="G34" s="98">
        <v>0</v>
      </c>
      <c r="H34" s="98">
        <v>0</v>
      </c>
      <c r="I34" s="98">
        <v>0</v>
      </c>
      <c r="J34" s="98">
        <v>0</v>
      </c>
      <c r="K34" s="98">
        <f t="shared" ca="1" si="7"/>
        <v>0</v>
      </c>
      <c r="L34" s="100">
        <v>0</v>
      </c>
      <c r="M34" s="88"/>
    </row>
    <row r="35" spans="1:16" ht="16.5" customHeight="1">
      <c r="A35" s="32" t="s">
        <v>50</v>
      </c>
      <c r="B35" s="33" t="s">
        <v>51</v>
      </c>
      <c r="C35" s="19">
        <f t="shared" ca="1" si="0"/>
        <v>1521.54955182</v>
      </c>
      <c r="D35" s="20">
        <f t="shared" ca="1" si="1"/>
        <v>3108.5004048800001</v>
      </c>
      <c r="E35" s="34">
        <f t="shared" ref="E35:L35" ca="1" si="10">E36+E39+E40+E41+E42+E43+E44</f>
        <v>0</v>
      </c>
      <c r="F35" s="34">
        <f t="shared" ca="1" si="10"/>
        <v>0</v>
      </c>
      <c r="G35" s="34">
        <f t="shared" ca="1" si="10"/>
        <v>0</v>
      </c>
      <c r="H35" s="34">
        <f t="shared" ca="1" si="10"/>
        <v>3108.5004048800001</v>
      </c>
      <c r="I35" s="34">
        <f t="shared" ca="1" si="10"/>
        <v>0</v>
      </c>
      <c r="J35" s="34">
        <f t="shared" ca="1" si="10"/>
        <v>0</v>
      </c>
      <c r="K35" s="34">
        <f t="shared" ca="1" si="10"/>
        <v>1521.54955182</v>
      </c>
      <c r="L35" s="121">
        <f t="shared" ca="1" si="10"/>
        <v>0</v>
      </c>
      <c r="M35" s="96"/>
    </row>
    <row r="36" spans="1:16" ht="15.75">
      <c r="A36" s="14" t="s">
        <v>52</v>
      </c>
      <c r="B36" s="15" t="s">
        <v>53</v>
      </c>
      <c r="C36" s="19">
        <f t="shared" ca="1" si="0"/>
        <v>1521.54955182</v>
      </c>
      <c r="D36" s="20">
        <f t="shared" ca="1" si="1"/>
        <v>3108.5004048800001</v>
      </c>
      <c r="E36" s="72">
        <f t="shared" ref="E36:L36" ca="1" si="11">E37+E38</f>
        <v>0</v>
      </c>
      <c r="F36" s="72">
        <f t="shared" ca="1" si="11"/>
        <v>0</v>
      </c>
      <c r="G36" s="72">
        <f t="shared" ca="1" si="11"/>
        <v>0</v>
      </c>
      <c r="H36" s="72">
        <f t="shared" ca="1" si="11"/>
        <v>3108.5004048800001</v>
      </c>
      <c r="I36" s="72">
        <f t="shared" ca="1" si="11"/>
        <v>0</v>
      </c>
      <c r="J36" s="72">
        <f t="shared" ca="1" si="11"/>
        <v>0</v>
      </c>
      <c r="K36" s="72">
        <f t="shared" ca="1" si="11"/>
        <v>1521.54955182</v>
      </c>
      <c r="L36" s="74">
        <f t="shared" ca="1" si="11"/>
        <v>0</v>
      </c>
      <c r="M36" s="87"/>
      <c r="O36" s="59"/>
      <c r="P36" s="59"/>
    </row>
    <row r="37" spans="1:16" ht="16.5" customHeight="1">
      <c r="A37" s="76" t="s">
        <v>74</v>
      </c>
      <c r="B37" s="77" t="s">
        <v>80</v>
      </c>
      <c r="C37" s="19">
        <f t="shared" ca="1" si="0"/>
        <v>1521.54955182</v>
      </c>
      <c r="D37" s="20">
        <f t="shared" ca="1" si="1"/>
        <v>3108.5004048800001</v>
      </c>
      <c r="E37" s="57">
        <v>0</v>
      </c>
      <c r="F37" s="57">
        <v>0</v>
      </c>
      <c r="G37" s="57">
        <v>0</v>
      </c>
      <c r="H37" s="57">
        <f ca="1">3108.50040488-F37</f>
        <v>3108.5004048800001</v>
      </c>
      <c r="I37" s="57">
        <v>0</v>
      </c>
      <c r="J37" s="57">
        <v>0</v>
      </c>
      <c r="K37" s="57">
        <f ca="1">SUM(1521.54955182,-SUM(E37,G37,I37))</f>
        <v>1521.54955182</v>
      </c>
      <c r="L37" s="58">
        <v>0</v>
      </c>
      <c r="M37" s="87"/>
    </row>
    <row r="38" spans="1:16" ht="15.75">
      <c r="A38" s="76" t="s">
        <v>75</v>
      </c>
      <c r="B38" s="77" t="s">
        <v>73</v>
      </c>
      <c r="C38" s="19">
        <f t="shared" ca="1" si="0"/>
        <v>0</v>
      </c>
      <c r="D38" s="20">
        <f t="shared" ca="1" si="1"/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f t="shared" ref="K38:K44" ca="1" si="12">SUM(0,-SUM(E38,G38,I38))</f>
        <v>0</v>
      </c>
      <c r="L38" s="58">
        <v>0</v>
      </c>
      <c r="M38" s="87"/>
      <c r="O38" s="59"/>
      <c r="P38" s="59"/>
    </row>
    <row r="39" spans="1:16" ht="16.5" customHeight="1" outlineLevel="1">
      <c r="A39" s="14" t="s">
        <v>54</v>
      </c>
      <c r="B39" s="15" t="s">
        <v>55</v>
      </c>
      <c r="C39" s="19">
        <f t="shared" ca="1" si="0"/>
        <v>0</v>
      </c>
      <c r="D39" s="20">
        <f t="shared" ca="1" si="1"/>
        <v>0</v>
      </c>
      <c r="E39" s="57">
        <v>0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f t="shared" ca="1" si="12"/>
        <v>0</v>
      </c>
      <c r="L39" s="58">
        <v>0</v>
      </c>
      <c r="M39" s="87"/>
    </row>
    <row r="40" spans="1:16" ht="16.5" customHeight="1" outlineLevel="1">
      <c r="A40" s="14" t="s">
        <v>56</v>
      </c>
      <c r="B40" s="15" t="s">
        <v>57</v>
      </c>
      <c r="C40" s="19">
        <f t="shared" ca="1" si="0"/>
        <v>0</v>
      </c>
      <c r="D40" s="20">
        <f t="shared" ca="1" si="1"/>
        <v>0</v>
      </c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v>0</v>
      </c>
      <c r="K40" s="57">
        <f t="shared" ca="1" si="12"/>
        <v>0</v>
      </c>
      <c r="L40" s="58">
        <v>0</v>
      </c>
      <c r="M40" s="87"/>
    </row>
    <row r="41" spans="1:16" ht="16.5" customHeight="1" outlineLevel="1">
      <c r="A41" s="14" t="s">
        <v>58</v>
      </c>
      <c r="B41" s="15" t="s">
        <v>59</v>
      </c>
      <c r="C41" s="19">
        <f t="shared" ca="1" si="0"/>
        <v>0</v>
      </c>
      <c r="D41" s="20">
        <f t="shared" ca="1" si="1"/>
        <v>0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v>0</v>
      </c>
      <c r="K41" s="57">
        <f t="shared" ca="1" si="12"/>
        <v>0</v>
      </c>
      <c r="L41" s="58">
        <v>0</v>
      </c>
      <c r="M41" s="87"/>
    </row>
    <row r="42" spans="1:16" ht="16.5" customHeight="1" outlineLevel="1">
      <c r="A42" s="14" t="s">
        <v>60</v>
      </c>
      <c r="B42" s="15" t="s">
        <v>61</v>
      </c>
      <c r="C42" s="19">
        <f t="shared" ca="1" si="0"/>
        <v>0</v>
      </c>
      <c r="D42" s="20">
        <f t="shared" ca="1" si="1"/>
        <v>0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f t="shared" ca="1" si="12"/>
        <v>0</v>
      </c>
      <c r="L42" s="58">
        <v>0</v>
      </c>
      <c r="M42" s="87"/>
    </row>
    <row r="43" spans="1:16" ht="16.5" customHeight="1" outlineLevel="1">
      <c r="A43" s="14" t="s">
        <v>62</v>
      </c>
      <c r="B43" s="15" t="s">
        <v>63</v>
      </c>
      <c r="C43" s="19">
        <f t="shared" ca="1" si="0"/>
        <v>0</v>
      </c>
      <c r="D43" s="20">
        <f t="shared" ca="1" si="1"/>
        <v>0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</v>
      </c>
      <c r="K43" s="57">
        <f t="shared" ca="1" si="12"/>
        <v>0</v>
      </c>
      <c r="L43" s="58">
        <v>0</v>
      </c>
      <c r="M43" s="87"/>
      <c r="N43" s="69"/>
      <c r="O43" s="69"/>
      <c r="P43" s="59"/>
    </row>
    <row r="44" spans="1:16" ht="16.5" customHeight="1" thickBot="1">
      <c r="A44" s="25" t="s">
        <v>64</v>
      </c>
      <c r="B44" s="26" t="s">
        <v>71</v>
      </c>
      <c r="C44" s="19">
        <f t="shared" ca="1" si="0"/>
        <v>0</v>
      </c>
      <c r="D44" s="20">
        <f t="shared" ca="1" si="1"/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f t="shared" ca="1" si="12"/>
        <v>0</v>
      </c>
      <c r="L44" s="58">
        <v>0</v>
      </c>
      <c r="M44" s="88"/>
    </row>
    <row r="45" spans="1:16" ht="16.5" thickBot="1">
      <c r="A45" s="109"/>
      <c r="B45" s="110" t="s">
        <v>65</v>
      </c>
      <c r="C45" s="111">
        <f t="shared" ca="1" si="0"/>
        <v>45300.176434920111</v>
      </c>
      <c r="D45" s="112">
        <f t="shared" ca="1" si="1"/>
        <v>33295.12949005</v>
      </c>
      <c r="E45" s="112">
        <f t="shared" ref="E45:L45" ca="1" si="13">E35+E18</f>
        <v>11339.56716887</v>
      </c>
      <c r="F45" s="112">
        <f t="shared" ca="1" si="13"/>
        <v>17363.687044349997</v>
      </c>
      <c r="G45" s="112">
        <f t="shared" ca="1" si="13"/>
        <v>8126.0715396199994</v>
      </c>
      <c r="H45" s="112">
        <f t="shared" ca="1" si="13"/>
        <v>15931.442445700002</v>
      </c>
      <c r="I45" s="112">
        <f t="shared" ca="1" si="13"/>
        <v>6962.33655404</v>
      </c>
      <c r="J45" s="112">
        <f ca="1">J35+J18</f>
        <v>0</v>
      </c>
      <c r="K45" s="112">
        <f t="shared" ca="1" si="13"/>
        <v>18872.201172390112</v>
      </c>
      <c r="L45" s="122">
        <f t="shared" ca="1" si="13"/>
        <v>0</v>
      </c>
      <c r="M45" s="119"/>
      <c r="N45" s="114"/>
      <c r="O45" s="114"/>
      <c r="P45" s="114"/>
    </row>
    <row r="46" spans="1:16">
      <c r="L46" s="115"/>
      <c r="M46" s="116"/>
    </row>
    <row r="47" spans="1:16">
      <c r="A47" s="47" t="s">
        <v>69</v>
      </c>
      <c r="L47" s="115"/>
      <c r="M47" s="116"/>
    </row>
    <row r="48" spans="1:16">
      <c r="A48" s="47" t="s">
        <v>70</v>
      </c>
      <c r="F48" s="62"/>
      <c r="L48" s="115"/>
      <c r="M48" s="116"/>
    </row>
    <row r="49" spans="5:8">
      <c r="H49" s="62"/>
    </row>
    <row r="50" spans="5:8">
      <c r="H50" s="62"/>
    </row>
    <row r="51" spans="5:8">
      <c r="E51" s="59"/>
      <c r="F51" s="59"/>
      <c r="G51" s="59"/>
      <c r="H51" s="59"/>
    </row>
  </sheetData>
  <mergeCells count="10">
    <mergeCell ref="A5:M5"/>
    <mergeCell ref="A15:A17"/>
    <mergeCell ref="B15:B17"/>
    <mergeCell ref="C15:L15"/>
    <mergeCell ref="M15:M17"/>
    <mergeCell ref="C16:D16"/>
    <mergeCell ref="E16:F16"/>
    <mergeCell ref="G16:H16"/>
    <mergeCell ref="I16:J16"/>
    <mergeCell ref="K16:L16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8</vt:lpstr>
      <vt:lpstr>НМ</vt:lpstr>
      <vt:lpstr>М</vt:lpstr>
      <vt:lpstr>МО</vt:lpstr>
      <vt:lpstr>М!Область_печати</vt:lpstr>
      <vt:lpstr>МО!Область_печати</vt:lpstr>
      <vt:lpstr>'Приложение 8'!Область_печати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TsimbalenkoAA</dc:creator>
  <cp:lastModifiedBy>Васильев Дмитрий Дмитриевич</cp:lastModifiedBy>
  <cp:lastPrinted>2024-05-15T06:38:04Z</cp:lastPrinted>
  <dcterms:created xsi:type="dcterms:W3CDTF">2012-05-15T18:31:44Z</dcterms:created>
  <dcterms:modified xsi:type="dcterms:W3CDTF">2025-08-08T11:19:31Z</dcterms:modified>
</cp:coreProperties>
</file>